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C:\Users\Jliow\Desktop\"/>
    </mc:Choice>
  </mc:AlternateContent>
  <xr:revisionPtr revIDLastSave="0" documentId="13_ncr:1_{7C07172B-EFAC-4BBD-B189-B685F0FFD9B5}" xr6:coauthVersionLast="47" xr6:coauthVersionMax="47" xr10:uidLastSave="{00000000-0000-0000-0000-000000000000}"/>
  <workbookProtection workbookAlgorithmName="SHA-512" workbookHashValue="fuXndF6bkWKzlcAGM5NxopSg4aO+plVJ+CssHlKgqFTdpfH6K8zyjUvzGQykiWSgF+lvlEBuLp85rdbaDKP2ng==" workbookSaltValue="khnbDtoBrYWBmxhTUgq8uA==" workbookSpinCount="100000" lockStructure="1"/>
  <bookViews>
    <workbookView xWindow="-120" yWindow="-120" windowWidth="29040" windowHeight="15720" xr2:uid="{6C8359B3-2C6C-428C-BB81-82DDA5F538F7}"/>
  </bookViews>
  <sheets>
    <sheet name="Disclaimer" sheetId="1" r:id="rId1"/>
    <sheet name="Data" sheetId="4" r:id="rId2"/>
    <sheet name="Table" sheetId="2" r:id="rId3"/>
    <sheet name="Source" sheetId="3"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3" i="4" l="1"/>
  <c r="L23" i="4"/>
  <c r="K24" i="4"/>
  <c r="L24" i="4"/>
  <c r="K25" i="4"/>
  <c r="L25" i="4"/>
  <c r="K26" i="4"/>
  <c r="L26" i="4"/>
  <c r="K27" i="4"/>
  <c r="L27" i="4"/>
  <c r="K28" i="4"/>
  <c r="L28" i="4"/>
  <c r="K29" i="4"/>
  <c r="L29" i="4"/>
  <c r="K30" i="4"/>
  <c r="L30" i="4"/>
  <c r="L22" i="4"/>
  <c r="K22" i="4"/>
  <c r="F57" i="4" l="1"/>
  <c r="F55" i="4"/>
  <c r="F53" i="4"/>
  <c r="F51" i="4"/>
  <c r="F49" i="4"/>
  <c r="F47" i="4"/>
  <c r="F45" i="4"/>
  <c r="F43" i="4"/>
  <c r="F41" i="4"/>
  <c r="E57" i="4"/>
  <c r="E55" i="4"/>
  <c r="E53" i="4"/>
  <c r="E51" i="4"/>
  <c r="E49" i="4"/>
  <c r="E47" i="4"/>
  <c r="E45" i="4"/>
  <c r="E43" i="4"/>
  <c r="E41" i="4"/>
  <c r="K21" i="4" l="1"/>
  <c r="E39" i="4" s="1"/>
  <c r="G22" i="4"/>
  <c r="G23" i="4"/>
  <c r="G24" i="4"/>
  <c r="G25" i="4"/>
  <c r="G26" i="4"/>
  <c r="G27" i="4"/>
  <c r="G28" i="4"/>
  <c r="G29" i="4"/>
  <c r="G30" i="4"/>
  <c r="G21" i="4"/>
  <c r="L21" i="4"/>
  <c r="L31" i="4" l="1"/>
  <c r="F39" i="4"/>
  <c r="G31" i="4"/>
  <c r="U3" i="2" l="1"/>
  <c r="M21" i="4" s="1" a="1"/>
  <c r="M21" i="4" s="1"/>
  <c r="V3" i="2"/>
  <c r="U4" i="2"/>
  <c r="V4" i="2"/>
  <c r="U5" i="2"/>
  <c r="V5" i="2"/>
  <c r="U6" i="2"/>
  <c r="V6" i="2"/>
  <c r="U7" i="2"/>
  <c r="V7" i="2"/>
  <c r="U8" i="2"/>
  <c r="V8" i="2"/>
  <c r="U9" i="2"/>
  <c r="V9" i="2"/>
  <c r="U10" i="2"/>
  <c r="V10" i="2"/>
  <c r="U11" i="2"/>
  <c r="V11" i="2"/>
  <c r="U12" i="2"/>
  <c r="V12" i="2"/>
  <c r="U13" i="2"/>
  <c r="V13" i="2"/>
  <c r="U14" i="2"/>
  <c r="V14" i="2"/>
  <c r="U15" i="2"/>
  <c r="V15" i="2"/>
  <c r="U16" i="2"/>
  <c r="V16" i="2"/>
  <c r="U17" i="2"/>
  <c r="V17" i="2"/>
  <c r="U18" i="2"/>
  <c r="V18" i="2"/>
  <c r="U19" i="2"/>
  <c r="V19" i="2"/>
  <c r="U20" i="2"/>
  <c r="V20" i="2"/>
  <c r="U21" i="2"/>
  <c r="V21" i="2"/>
  <c r="U22" i="2"/>
  <c r="V22" i="2"/>
  <c r="U23" i="2"/>
  <c r="V23" i="2"/>
  <c r="U24" i="2"/>
  <c r="V24" i="2"/>
  <c r="U25" i="2"/>
  <c r="V25" i="2"/>
  <c r="U26" i="2"/>
  <c r="V26" i="2"/>
  <c r="U27" i="2"/>
  <c r="V27" i="2"/>
  <c r="U28" i="2"/>
  <c r="V28" i="2"/>
  <c r="U29" i="2"/>
  <c r="V29" i="2"/>
  <c r="I3" i="2"/>
  <c r="I4" i="2"/>
  <c r="I5" i="2"/>
  <c r="I6" i="2"/>
  <c r="I7" i="2"/>
  <c r="I8" i="2"/>
  <c r="I9" i="2"/>
  <c r="I10" i="2"/>
  <c r="I11" i="2"/>
  <c r="I12" i="2"/>
  <c r="I13" i="2"/>
  <c r="I14" i="2"/>
  <c r="I15" i="2"/>
  <c r="I16" i="2"/>
  <c r="I17" i="2"/>
  <c r="I18" i="2"/>
  <c r="I19" i="2"/>
  <c r="I20" i="2"/>
  <c r="I21" i="2"/>
  <c r="I22" i="2"/>
  <c r="I23" i="2"/>
  <c r="I24" i="2"/>
  <c r="I25" i="2"/>
  <c r="I26" i="2"/>
  <c r="I27" i="2"/>
  <c r="I28" i="2"/>
  <c r="I29" i="2"/>
  <c r="I30" i="2"/>
  <c r="I31" i="2"/>
  <c r="I32" i="2"/>
  <c r="I33" i="2"/>
  <c r="I34" i="2"/>
  <c r="I35" i="2"/>
  <c r="I36" i="2"/>
  <c r="I37" i="2"/>
  <c r="I38" i="2"/>
  <c r="I39" i="2"/>
  <c r="I40" i="2"/>
  <c r="I41" i="2"/>
  <c r="I42" i="2"/>
  <c r="I43" i="2"/>
  <c r="I44" i="2"/>
  <c r="I45" i="2"/>
  <c r="I46" i="2"/>
  <c r="I47" i="2"/>
  <c r="I48" i="2"/>
  <c r="I49" i="2"/>
  <c r="I50" i="2"/>
  <c r="I51" i="2"/>
  <c r="I52" i="2"/>
  <c r="I53" i="2"/>
  <c r="E31" i="4"/>
  <c r="F31" i="4"/>
  <c r="D31" i="4"/>
  <c r="O21" i="4" l="1" a="1"/>
  <c r="O21" i="4" s="1"/>
  <c r="P21" i="4" s="1"/>
  <c r="G40" i="4" s="1"/>
  <c r="O22" i="4" a="1"/>
  <c r="O22" i="4" s="1"/>
  <c r="P22" i="4" s="1"/>
  <c r="G42" i="4" s="1"/>
  <c r="O26" i="4" a="1"/>
  <c r="O26" i="4" s="1"/>
  <c r="P26" i="4" s="1"/>
  <c r="G50" i="4" s="1"/>
  <c r="O30" i="4" a="1"/>
  <c r="O30" i="4" s="1"/>
  <c r="P30" i="4" s="1"/>
  <c r="G58" i="4" s="1"/>
  <c r="O29" i="4" a="1"/>
  <c r="O29" i="4" s="1"/>
  <c r="P29" i="4" s="1"/>
  <c r="G56" i="4" s="1"/>
  <c r="O23" i="4" a="1"/>
  <c r="O23" i="4" s="1"/>
  <c r="P23" i="4" s="1"/>
  <c r="G44" i="4" s="1"/>
  <c r="O27" i="4" a="1"/>
  <c r="O27" i="4" s="1"/>
  <c r="P27" i="4" s="1"/>
  <c r="G52" i="4" s="1"/>
  <c r="O24" i="4" a="1"/>
  <c r="O24" i="4" s="1"/>
  <c r="P24" i="4" s="1"/>
  <c r="G46" i="4" s="1"/>
  <c r="O28" i="4" a="1"/>
  <c r="O28" i="4" s="1"/>
  <c r="P28" i="4" s="1"/>
  <c r="G54" i="4" s="1"/>
  <c r="O25" i="4" a="1"/>
  <c r="O25" i="4" s="1"/>
  <c r="P25" i="4" s="1"/>
  <c r="G48" i="4" s="1"/>
  <c r="M22" i="4" a="1"/>
  <c r="M22" i="4" s="1"/>
  <c r="N22" i="4" s="1"/>
  <c r="D42" i="4" s="1"/>
  <c r="M23" i="4" a="1"/>
  <c r="M23" i="4" s="1"/>
  <c r="N23" i="4" s="1"/>
  <c r="D44" i="4" s="1"/>
  <c r="M27" i="4" a="1"/>
  <c r="M27" i="4" s="1"/>
  <c r="N27" i="4" s="1"/>
  <c r="D52" i="4" s="1"/>
  <c r="M24" i="4" a="1"/>
  <c r="M24" i="4" s="1"/>
  <c r="N24" i="4" s="1"/>
  <c r="D46" i="4" s="1"/>
  <c r="M28" i="4" a="1"/>
  <c r="M28" i="4" s="1"/>
  <c r="N28" i="4" s="1"/>
  <c r="D54" i="4" s="1"/>
  <c r="M25" i="4" a="1"/>
  <c r="M25" i="4" s="1"/>
  <c r="N25" i="4" s="1"/>
  <c r="D48" i="4" s="1"/>
  <c r="M29" i="4" a="1"/>
  <c r="M29" i="4" s="1"/>
  <c r="N29" i="4" s="1"/>
  <c r="D56" i="4" s="1"/>
  <c r="M26" i="4" a="1"/>
  <c r="M26" i="4" s="1"/>
  <c r="N26" i="4" s="1"/>
  <c r="D50" i="4" s="1"/>
  <c r="M30" i="4" a="1"/>
  <c r="M30" i="4" s="1"/>
  <c r="N30" i="4" s="1"/>
  <c r="D58" i="4" s="1"/>
  <c r="W26" i="2"/>
  <c r="W22" i="2"/>
  <c r="W18" i="2"/>
  <c r="W10" i="2"/>
  <c r="W6" i="2"/>
  <c r="W12" i="2"/>
  <c r="W4" i="2"/>
  <c r="W27" i="2"/>
  <c r="W23" i="2"/>
  <c r="W19" i="2"/>
  <c r="W15" i="2"/>
  <c r="W11" i="2"/>
  <c r="W7" i="2"/>
  <c r="W3" i="2"/>
  <c r="W14" i="2"/>
  <c r="W29" i="2"/>
  <c r="W25" i="2"/>
  <c r="W21" i="2"/>
  <c r="W17" i="2"/>
  <c r="W13" i="2"/>
  <c r="W9" i="2"/>
  <c r="W5" i="2"/>
  <c r="W16" i="2"/>
  <c r="W28" i="2"/>
  <c r="W8" i="2"/>
  <c r="W20" i="2"/>
  <c r="W24" i="2"/>
  <c r="N21" i="4"/>
  <c r="D40" i="4" s="1"/>
  <c r="D51" i="4" l="1"/>
  <c r="G51" i="4"/>
  <c r="E54" i="4"/>
  <c r="F54" i="4"/>
  <c r="H54" i="4"/>
  <c r="G55" i="4"/>
  <c r="D55" i="4"/>
  <c r="E46" i="4"/>
  <c r="F46" i="4"/>
  <c r="H46" i="4"/>
  <c r="H44" i="4"/>
  <c r="F44" i="4"/>
  <c r="E44" i="4"/>
  <c r="G57" i="4"/>
  <c r="D57" i="4"/>
  <c r="G45" i="4"/>
  <c r="D45" i="4"/>
  <c r="F40" i="4"/>
  <c r="E40" i="4"/>
  <c r="H40" i="4"/>
  <c r="F58" i="4"/>
  <c r="E58" i="4"/>
  <c r="H58" i="4"/>
  <c r="F42" i="4"/>
  <c r="E42" i="4"/>
  <c r="H42" i="4"/>
  <c r="D49" i="4"/>
  <c r="G49" i="4"/>
  <c r="E48" i="4"/>
  <c r="H48" i="4"/>
  <c r="F48" i="4"/>
  <c r="H52" i="4"/>
  <c r="F52" i="4"/>
  <c r="E52" i="4"/>
  <c r="H50" i="4"/>
  <c r="E50" i="4"/>
  <c r="F50" i="4"/>
  <c r="G47" i="4"/>
  <c r="D47" i="4"/>
  <c r="G41" i="4"/>
  <c r="D41" i="4"/>
  <c r="G43" i="4"/>
  <c r="D43" i="4"/>
  <c r="F56" i="4"/>
  <c r="E56" i="4"/>
  <c r="H56" i="4"/>
  <c r="G53" i="4"/>
  <c r="D53" i="4"/>
  <c r="G39" i="4"/>
  <c r="D39" i="4"/>
  <c r="N31" i="4"/>
  <c r="P3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<sst xmlns="http://schemas.openxmlformats.org/spreadsheetml/2006/main" count="118" uniqueCount="80">
  <si>
    <t>Date securities acquired</t>
  </si>
  <si>
    <t>N/A</t>
  </si>
  <si>
    <t>Source</t>
  </si>
  <si>
    <t>Link</t>
  </si>
  <si>
    <t>Table of cost base information</t>
  </si>
  <si>
    <t>Information</t>
  </si>
  <si>
    <r>
      <rPr>
        <b/>
        <vertAlign val="superscript"/>
        <sz val="12"/>
        <color rgb="FFFF0000"/>
        <rFont val="Arial"/>
        <family val="2"/>
      </rPr>
      <t>1</t>
    </r>
    <r>
      <rPr>
        <sz val="10"/>
        <color theme="1"/>
        <rFont val="Arial"/>
        <family val="2"/>
      </rPr>
      <t xml:space="preserve"> When apportioning your cost base, please note the two columns on the right apply to Abacus Storage King ‘ASK’ (Abacus Storage Operations Limited and Abacus Storage Property Trust). For example, if you had $1 of ABP purchased between 1 January 2023 – 30 June 2023, you would apportion 42.7% to ASK (12.27% + 30.43%).</t>
    </r>
  </si>
  <si>
    <r>
      <rPr>
        <b/>
        <vertAlign val="superscript"/>
        <sz val="12"/>
        <color rgb="FFFF0000"/>
        <rFont val="Arial"/>
        <family val="2"/>
      </rPr>
      <t>2</t>
    </r>
    <r>
      <rPr>
        <sz val="10"/>
        <color theme="1"/>
        <rFont val="Arial"/>
        <family val="2"/>
      </rPr>
      <t xml:space="preserve"> Abacus Storage Fund merged with Abacus Property Group on 5 March 2012. From this date, an Abacus Property Group stapled security comprised one unit in Abacus Trust, one unit in Abacus Income Trust, one unit in Abacus Storage Property Trust, one share in Abacus Group Holdings Limited, one share in Abacus Group Projects Limited and one share in Abacus Storage Operations Limited. View merger price information.</t>
    </r>
  </si>
  <si>
    <r>
      <rPr>
        <b/>
        <vertAlign val="superscript"/>
        <sz val="12"/>
        <color rgb="FFFF0000"/>
        <rFont val="Arial"/>
        <family val="2"/>
      </rPr>
      <t>3</t>
    </r>
    <r>
      <rPr>
        <sz val="10"/>
        <color theme="1"/>
        <rFont val="Arial"/>
        <family val="2"/>
      </rPr>
      <t xml:space="preserve"> Abacus Diversified Income Fund merged with Abacus Property Group on 31 March 2006. From this date, an Abacus Property Group stapled security comprised one unit in Abacus Trust, one unit in Abacus Income Trust, one share in Abacus Group Holdings Limited and one share in Abacus Group Projects Limited. View merger price information.</t>
    </r>
  </si>
  <si>
    <r>
      <rPr>
        <b/>
        <vertAlign val="superscript"/>
        <sz val="12"/>
        <color rgb="FFFF0000"/>
        <rFont val="Arial"/>
        <family val="2"/>
      </rPr>
      <t>4</t>
    </r>
    <r>
      <rPr>
        <sz val="10"/>
        <color theme="1"/>
        <rFont val="Arial"/>
        <family val="2"/>
      </rPr>
      <t xml:space="preserve"> Abacus Property Group listed on 12 November 2002. Securities issued pursuant to the listing prospectus were issued on 25 October 2002.</t>
    </r>
  </si>
  <si>
    <r>
      <rPr>
        <b/>
        <vertAlign val="superscript"/>
        <sz val="12"/>
        <color rgb="FFFF0000"/>
        <rFont val="Arial"/>
        <family val="2"/>
      </rPr>
      <t>5</t>
    </r>
    <r>
      <rPr>
        <sz val="10"/>
        <color theme="1"/>
        <rFont val="Arial"/>
        <family val="2"/>
      </rPr>
      <t xml:space="preserve"> Abacus Property Group issued a prospectus dated 10 December 2001 to raise equity following the formation of the Group in August 2001.</t>
    </r>
  </si>
  <si>
    <t>Units</t>
  </si>
  <si>
    <t>Tax Deferred</t>
  </si>
  <si>
    <t>Parcel</t>
  </si>
  <si>
    <t>Total</t>
  </si>
  <si>
    <t>Input</t>
  </si>
  <si>
    <r>
      <t xml:space="preserve">31/12/2023 </t>
    </r>
    <r>
      <rPr>
        <b/>
        <vertAlign val="superscript"/>
        <sz val="11"/>
        <color rgb="FFFF0000"/>
        <rFont val="Arial"/>
        <family val="2"/>
      </rPr>
      <t>1</t>
    </r>
  </si>
  <si>
    <t>From</t>
  </si>
  <si>
    <t>To</t>
  </si>
  <si>
    <r>
      <t>05/03/2012</t>
    </r>
    <r>
      <rPr>
        <b/>
        <vertAlign val="superscript"/>
        <sz val="11"/>
        <color rgb="FFFF0000"/>
        <rFont val="Arial"/>
        <family val="2"/>
      </rPr>
      <t xml:space="preserve"> 2</t>
    </r>
  </si>
  <si>
    <r>
      <t xml:space="preserve">31/03/2006 </t>
    </r>
    <r>
      <rPr>
        <b/>
        <vertAlign val="superscript"/>
        <sz val="11"/>
        <color rgb="FFFF0000"/>
        <rFont val="Arial"/>
        <family val="2"/>
      </rPr>
      <t>3</t>
    </r>
  </si>
  <si>
    <t>23/08/2002</t>
  </si>
  <si>
    <r>
      <t xml:space="preserve">22/08/2002 </t>
    </r>
    <r>
      <rPr>
        <b/>
        <vertAlign val="superscript"/>
        <sz val="11"/>
        <color rgb="FFFF0000"/>
        <rFont val="Arial"/>
        <family val="2"/>
      </rPr>
      <t>5</t>
    </r>
  </si>
  <si>
    <r>
      <t xml:space="preserve">25/10/2002 </t>
    </r>
    <r>
      <rPr>
        <b/>
        <vertAlign val="superscript"/>
        <sz val="11"/>
        <color rgb="FFFF0000"/>
        <rFont val="Arial"/>
        <family val="2"/>
      </rPr>
      <t>4</t>
    </r>
  </si>
  <si>
    <t>ABP</t>
  </si>
  <si>
    <t>ABG</t>
  </si>
  <si>
    <t>Contract Date</t>
  </si>
  <si>
    <t>ASK</t>
  </si>
  <si>
    <t>Abacus Trust (AT)</t>
  </si>
  <si>
    <t>Abacus Group Holdings Limited (AGHL)</t>
  </si>
  <si>
    <t>Abacus Income Trust (AIT)</t>
  </si>
  <si>
    <t>Abacus Group Projects Limited (AGPL)</t>
  </si>
  <si>
    <t>Abacus Storage Operations Limited (ASOL)</t>
  </si>
  <si>
    <t>Abacus Storage Property Trust (ASPT)</t>
  </si>
  <si>
    <t>Abacus Storage King (ASK)</t>
  </si>
  <si>
    <t>Abacus Group (ABG)</t>
  </si>
  <si>
    <t>Sum ABG</t>
  </si>
  <si>
    <t>Sum ASK</t>
  </si>
  <si>
    <t>Cost Base</t>
  </si>
  <si>
    <t>Security Code</t>
  </si>
  <si>
    <t>Class Ruling 2023/48</t>
  </si>
  <si>
    <t>https://abacusgroup.com.au/wp-content/uploads/2023/09/cr2023-048_Abacus_destapling_final.pdf</t>
  </si>
  <si>
    <t>Abacus Property Group De-stapling Calculator</t>
  </si>
  <si>
    <t>Instructions</t>
  </si>
  <si>
    <t>Overview</t>
  </si>
  <si>
    <t>2. Enter the number of units purchased for each ABP parcel.</t>
  </si>
  <si>
    <t>3. Enter the cost base of each ABP parcel.</t>
  </si>
  <si>
    <t>Results</t>
  </si>
  <si>
    <r>
      <t>5. The new cost base for each parcel of ABG and ASK will be populated in the '</t>
    </r>
    <r>
      <rPr>
        <b/>
        <sz val="11"/>
        <color theme="1"/>
        <rFont val="Arial"/>
        <family val="2"/>
      </rPr>
      <t>Results</t>
    </r>
    <r>
      <rPr>
        <sz val="11"/>
        <color theme="1"/>
        <rFont val="Arial"/>
        <family val="2"/>
      </rPr>
      <t>' table.</t>
    </r>
  </si>
  <si>
    <r>
      <t>6. The journal entries required to be posted will be populated in the '</t>
    </r>
    <r>
      <rPr>
        <b/>
        <sz val="11"/>
        <color theme="1"/>
        <rFont val="Arial"/>
        <family val="2"/>
      </rPr>
      <t>Journal Entries</t>
    </r>
    <r>
      <rPr>
        <sz val="11"/>
        <color theme="1"/>
        <rFont val="Arial"/>
        <family val="2"/>
      </rPr>
      <t>' table.</t>
    </r>
  </si>
  <si>
    <t>Journal Entries</t>
  </si>
  <si>
    <t>Cost % Split</t>
  </si>
  <si>
    <t>Dr / Cr</t>
  </si>
  <si>
    <t>Security</t>
  </si>
  <si>
    <t>Debit</t>
  </si>
  <si>
    <t>Credit</t>
  </si>
  <si>
    <t>Additonal Info</t>
  </si>
  <si>
    <t>Disclaimer</t>
  </si>
  <si>
    <t>BGL Corporate Solutions Pty Ltd (BGL) does not provide accounting or taxation advice.</t>
  </si>
  <si>
    <t>Purchase Date (dd/mm/yyyy)</t>
  </si>
  <si>
    <t>This calculator is intended solely to assist and act as a guide for Simple Fund 360 and Simple Invest 360 users.</t>
  </si>
  <si>
    <t>It is not designed to be an accounting or tax advice and should not be be used as a substitute for professional advice. Other more suitable methods of calculations may be used instead of this calculator.</t>
  </si>
  <si>
    <t>Links to external websites are for reference purposes only. We do not endorse or assume responsibility for the content or accuracy of these external sites.</t>
  </si>
  <si>
    <t>4. Enter the tax deferred amounts for each ABP parcel.</t>
  </si>
  <si>
    <t>We recommend that you consult with a qualified financial adviser, accountant or other professionals for specific guidance.</t>
  </si>
  <si>
    <t>Acronyms</t>
  </si>
  <si>
    <t>Abacus Group</t>
  </si>
  <si>
    <t>Abacus Storage King</t>
  </si>
  <si>
    <t>Abacus Property Group</t>
  </si>
  <si>
    <t>v1.00</t>
  </si>
  <si>
    <t>https://abacusgroup.com.au/investor-centre/securityholder-information/distributions-tax/table-of-cost-base-information</t>
  </si>
  <si>
    <t xml:space="preserve">1. Enter the puchase date of each ABP parcel purchased between 6 March 2012 and 3 August 2023 (inclusive). </t>
  </si>
  <si>
    <t>The calculator is designed to assist in determining the cost allocation for each parcel of ABG and ASK following the de-stapling and re-stapling processes for any ABP parcels acquired between 6 March 2012 and 3 August 2023.</t>
  </si>
  <si>
    <t>The De-stapling Implementation Date is on 3 August 2023.</t>
  </si>
  <si>
    <r>
      <t xml:space="preserve">1. The </t>
    </r>
    <r>
      <rPr>
        <b/>
        <sz val="11"/>
        <color theme="1"/>
        <rFont val="Arial"/>
        <family val="2"/>
      </rPr>
      <t>transaction date</t>
    </r>
    <r>
      <rPr>
        <sz val="11"/>
        <color theme="1"/>
        <rFont val="Arial"/>
        <family val="2"/>
      </rPr>
      <t xml:space="preserve"> of the journal entries are to be recorded on the De-stapling Implementation Date (3 August 2023).</t>
    </r>
  </si>
  <si>
    <r>
      <t xml:space="preserve">2. As per point 33 of CR 2023/48, the </t>
    </r>
    <r>
      <rPr>
        <b/>
        <sz val="11"/>
        <color theme="1"/>
        <rFont val="Arial"/>
        <family val="2"/>
      </rPr>
      <t>contract date</t>
    </r>
    <r>
      <rPr>
        <sz val="11"/>
        <color theme="1"/>
        <rFont val="Arial"/>
        <family val="2"/>
      </rPr>
      <t xml:space="preserve"> of each parcel of ASK is the same as the original purchase date of each ABP parcel. </t>
    </r>
  </si>
  <si>
    <t>CGT Cost Base</t>
  </si>
  <si>
    <r>
      <t xml:space="preserve">Cost Base </t>
    </r>
    <r>
      <rPr>
        <b/>
        <vertAlign val="superscript"/>
        <sz val="12"/>
        <color rgb="FFFF0000"/>
        <rFont val="Arial"/>
        <family val="2"/>
      </rPr>
      <t>1</t>
    </r>
  </si>
  <si>
    <r>
      <rPr>
        <b/>
        <i/>
        <sz val="11"/>
        <color theme="1"/>
        <rFont val="Arial"/>
        <family val="2"/>
      </rPr>
      <t>Tip:</t>
    </r>
    <r>
      <rPr>
        <sz val="11"/>
        <color theme="1"/>
        <rFont val="Arial"/>
        <family val="2"/>
      </rPr>
      <t xml:space="preserve"> Export the Unrealised Capital Gains Report (Detailed) to excel and copy and paste these 4 information into the '</t>
    </r>
    <r>
      <rPr>
        <b/>
        <sz val="11"/>
        <color theme="1"/>
        <rFont val="Arial"/>
        <family val="2"/>
      </rPr>
      <t>Input</t>
    </r>
    <r>
      <rPr>
        <sz val="11"/>
        <color theme="1"/>
        <rFont val="Arial"/>
        <family val="2"/>
      </rPr>
      <t>' table below.</t>
    </r>
  </si>
  <si>
    <r>
      <rPr>
        <b/>
        <vertAlign val="superscript"/>
        <sz val="12"/>
        <color rgb="FFFF0000"/>
        <rFont val="Arial"/>
        <family val="2"/>
      </rPr>
      <t>1</t>
    </r>
    <r>
      <rPr>
        <sz val="10"/>
        <color theme="1"/>
        <rFont val="Arial"/>
        <family val="2"/>
      </rPr>
      <t xml:space="preserve"> Cost base after corporate action as per Unrealised Capital Gains Report.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</si>
</sst>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0.0000"/>
  </numFmts>
  <fonts count="21" x14ac:knownFonts="1">
    <font>
      <sz val="11"/>
      <color theme="1"/>
      <name val="Aptos Narrow"/>
      <family val="2"/>
      <scheme val="minor"/>
    </font>
    <font>
      <sz val="11"/>
      <color theme="1"/>
      <name val="Aptos Narrow"/>
      <family val="2"/>
      <scheme val="minor"/>
    </font>
    <font>
      <sz val="11"/>
      <color theme="1"/>
      <name val="Arial"/>
      <family val="2"/>
    </font>
    <font>
      <sz val="10"/>
      <color rgb="FF0D171A"/>
      <name val="Arial"/>
      <family val="2"/>
    </font>
    <font>
      <sz val="10"/>
      <color theme="1"/>
      <name val="Arial"/>
      <family val="2"/>
    </font>
    <font>
      <b/>
      <sz val="11"/>
      <color rgb="FF0A4E3F"/>
      <name val="Arial"/>
      <family val="2"/>
    </font>
    <font>
      <b/>
      <sz val="11"/>
      <color theme="1"/>
      <name val="Arial"/>
      <family val="2"/>
    </font>
    <font>
      <u/>
      <sz val="11"/>
      <color theme="10"/>
      <name val="Aptos Narrow"/>
      <family val="2"/>
      <scheme val="minor"/>
    </font>
    <font>
      <b/>
      <vertAlign val="superscript"/>
      <sz val="11"/>
      <color rgb="FFFF0000"/>
      <name val="Arial"/>
      <family val="2"/>
    </font>
    <font>
      <b/>
      <vertAlign val="superscript"/>
      <sz val="12"/>
      <color rgb="FFFF0000"/>
      <name val="Arial"/>
      <family val="2"/>
    </font>
    <font>
      <b/>
      <sz val="28"/>
      <color theme="0"/>
      <name val="Arial"/>
      <family val="2"/>
    </font>
    <font>
      <sz val="16"/>
      <color theme="1"/>
      <name val="Arial"/>
      <family val="2"/>
    </font>
    <font>
      <b/>
      <sz val="14"/>
      <color theme="1"/>
      <name val="Arial"/>
      <family val="2"/>
    </font>
    <font>
      <b/>
      <sz val="11"/>
      <color theme="0"/>
      <name val="Arial"/>
      <family val="2"/>
    </font>
    <font>
      <b/>
      <sz val="11"/>
      <name val="Arial"/>
      <family val="2"/>
    </font>
    <font>
      <sz val="11"/>
      <name val="Arial"/>
      <family val="2"/>
    </font>
    <font>
      <b/>
      <sz val="16"/>
      <color theme="1"/>
      <name val="Arial"/>
      <family val="2"/>
    </font>
    <font>
      <b/>
      <i/>
      <sz val="11"/>
      <color theme="1"/>
      <name val="Arial"/>
      <family val="2"/>
    </font>
    <font>
      <i/>
      <sz val="10"/>
      <color theme="1"/>
      <name val="Arial"/>
      <family val="2"/>
    </font>
    <font>
      <b/>
      <sz val="10"/>
      <color theme="0"/>
      <name val="Arial"/>
      <family val="2"/>
    </font>
    <font>
      <sz val="10"/>
      <color theme="0"/>
      <name val="Arial"/>
      <family val="2"/>
    </font>
  </fonts>
  <fills count="11">
    <fill>
      <patternFill patternType="none"/>
    </fill>
    <fill>
      <patternFill patternType="gray125"/>
    </fill>
    <fill>
      <patternFill patternType="solid">
        <fgColor theme="5" tint="0.79998168889431442"/>
        <bgColor indexed="64"/>
      </patternFill>
    </fill>
    <fill>
      <patternFill patternType="solid">
        <fgColor theme="3" tint="0.89999084444715716"/>
        <bgColor indexed="64"/>
      </patternFill>
    </fill>
    <fill>
      <patternFill patternType="solid">
        <fgColor theme="4"/>
        <bgColor indexed="64"/>
      </patternFill>
    </fill>
    <fill>
      <patternFill patternType="solid">
        <fgColor theme="5" tint="0.39997558519241921"/>
        <bgColor indexed="64"/>
      </patternFill>
    </fill>
    <fill>
      <patternFill patternType="solid">
        <fgColor theme="3"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249977111117893"/>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s>
  <cellStyleXfs count="4">
    <xf numFmtId="0" fontId="0" fillId="0" borderId="0"/>
    <xf numFmtId="9" fontId="1" fillId="0" borderId="0" applyFont="0" applyFill="0" applyBorder="0" applyAlignment="0" applyProtection="0"/>
    <xf numFmtId="0" fontId="7" fillId="0" borderId="0" applyNumberFormat="0" applyFill="0" applyBorder="0" applyAlignment="0" applyProtection="0"/>
    <xf numFmtId="44" fontId="1" fillId="0" borderId="0" applyFont="0" applyFill="0" applyBorder="0" applyAlignment="0" applyProtection="0"/>
  </cellStyleXfs>
  <cellXfs count="109">
    <xf numFmtId="0" fontId="0" fillId="0" borderId="0" xfId="0"/>
    <xf numFmtId="0" fontId="2" fillId="0" borderId="0" xfId="0" applyFont="1" applyAlignment="1">
      <alignment wrapText="1"/>
    </xf>
    <xf numFmtId="0" fontId="2" fillId="0" borderId="0" xfId="0" applyFont="1"/>
    <xf numFmtId="0" fontId="2" fillId="0" borderId="0" xfId="0" applyFont="1" applyAlignment="1">
      <alignment horizontal="center"/>
    </xf>
    <xf numFmtId="10" fontId="3" fillId="0" borderId="0" xfId="0" applyNumberFormat="1" applyFont="1" applyAlignment="1">
      <alignment horizontal="center" vertical="top" wrapText="1"/>
    </xf>
    <xf numFmtId="0" fontId="3" fillId="0" borderId="0" xfId="0" applyFont="1" applyAlignment="1">
      <alignment horizontal="center" vertical="top" wrapText="1"/>
    </xf>
    <xf numFmtId="0" fontId="4" fillId="0" borderId="0" xfId="0" applyFont="1"/>
    <xf numFmtId="0" fontId="5" fillId="0" borderId="0" xfId="0" applyFont="1" applyAlignment="1">
      <alignment horizontal="center" vertical="top" wrapText="1"/>
    </xf>
    <xf numFmtId="0" fontId="6" fillId="0" borderId="0" xfId="0" applyFont="1"/>
    <xf numFmtId="0" fontId="4" fillId="0" borderId="0" xfId="0" applyFont="1" applyAlignment="1">
      <alignment horizontal="left" wrapText="1"/>
    </xf>
    <xf numFmtId="10" fontId="3" fillId="0" borderId="0" xfId="0" applyNumberFormat="1"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vertical="center"/>
    </xf>
    <xf numFmtId="0" fontId="4" fillId="0" borderId="0" xfId="0" applyFont="1" applyAlignment="1">
      <alignment horizontal="center" vertical="center"/>
    </xf>
    <xf numFmtId="10" fontId="3" fillId="0" borderId="0" xfId="1" applyNumberFormat="1" applyFont="1" applyFill="1" applyBorder="1" applyAlignment="1">
      <alignment horizontal="center" vertical="top" wrapText="1"/>
    </xf>
    <xf numFmtId="14" fontId="3" fillId="0" borderId="0" xfId="0" applyNumberFormat="1" applyFont="1" applyAlignment="1">
      <alignment horizontal="left" vertical="center" wrapText="1"/>
    </xf>
    <xf numFmtId="0" fontId="5" fillId="2" borderId="1" xfId="0" applyFont="1" applyFill="1" applyBorder="1" applyAlignment="1">
      <alignment horizontal="center" vertical="top" wrapText="1"/>
    </xf>
    <xf numFmtId="10" fontId="4" fillId="0" borderId="0" xfId="1" applyNumberFormat="1" applyFont="1"/>
    <xf numFmtId="10" fontId="4" fillId="0" borderId="0" xfId="1" applyNumberFormat="1" applyFont="1" applyAlignment="1">
      <alignment vertical="center"/>
    </xf>
    <xf numFmtId="10" fontId="4" fillId="0" borderId="0" xfId="0" applyNumberFormat="1" applyFont="1"/>
    <xf numFmtId="14" fontId="3" fillId="0" borderId="0" xfId="0" applyNumberFormat="1" applyFont="1" applyAlignment="1">
      <alignment horizontal="left" vertical="top" wrapText="1"/>
    </xf>
    <xf numFmtId="0" fontId="3" fillId="0" borderId="0" xfId="0" applyFont="1" applyAlignment="1">
      <alignment horizontal="left" vertical="center" wrapText="1"/>
    </xf>
    <xf numFmtId="49" fontId="3" fillId="0" borderId="0" xfId="0" applyNumberFormat="1" applyFont="1" applyAlignment="1">
      <alignment horizontal="left" vertical="top" wrapText="1"/>
    </xf>
    <xf numFmtId="14" fontId="4" fillId="0" borderId="0" xfId="0" applyNumberFormat="1" applyFont="1"/>
    <xf numFmtId="0" fontId="5" fillId="0" borderId="0" xfId="0" applyFont="1" applyAlignment="1">
      <alignment horizontal="center" vertical="center" wrapText="1"/>
    </xf>
    <xf numFmtId="14" fontId="3"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0" fontId="2" fillId="0" borderId="0" xfId="0" applyFont="1" applyAlignment="1">
      <alignment horizontal="center" vertical="center"/>
    </xf>
    <xf numFmtId="0" fontId="5" fillId="3" borderId="1" xfId="0" applyFont="1" applyFill="1" applyBorder="1" applyAlignment="1">
      <alignment horizontal="center" vertical="top" wrapText="1"/>
    </xf>
    <xf numFmtId="0" fontId="11" fillId="0" borderId="0" xfId="0" applyFont="1"/>
    <xf numFmtId="0" fontId="6" fillId="7" borderId="1" xfId="0" applyFont="1" applyFill="1" applyBorder="1"/>
    <xf numFmtId="0" fontId="6" fillId="0" borderId="0" xfId="0" applyFont="1" applyAlignment="1">
      <alignment horizontal="center"/>
    </xf>
    <xf numFmtId="0" fontId="6" fillId="7" borderId="4" xfId="0" applyFont="1" applyFill="1" applyBorder="1" applyAlignment="1">
      <alignment horizontal="center"/>
    </xf>
    <xf numFmtId="0" fontId="13" fillId="10" borderId="7" xfId="0" applyFont="1" applyFill="1" applyBorder="1" applyAlignment="1">
      <alignment horizontal="center"/>
    </xf>
    <xf numFmtId="0" fontId="13" fillId="10" borderId="3" xfId="0" applyFont="1" applyFill="1" applyBorder="1" applyAlignment="1">
      <alignment horizontal="center"/>
    </xf>
    <xf numFmtId="0" fontId="2" fillId="7" borderId="1" xfId="0" applyFont="1" applyFill="1" applyBorder="1" applyAlignment="1">
      <alignment horizontal="center"/>
    </xf>
    <xf numFmtId="44" fontId="2" fillId="7" borderId="1" xfId="3" applyFont="1" applyFill="1" applyBorder="1" applyAlignment="1">
      <alignment horizontal="center"/>
    </xf>
    <xf numFmtId="44" fontId="2" fillId="0" borderId="0" xfId="3" applyFont="1" applyAlignment="1">
      <alignment horizontal="center"/>
    </xf>
    <xf numFmtId="14" fontId="2" fillId="0" borderId="0" xfId="0" applyNumberFormat="1" applyFont="1" applyAlignment="1">
      <alignment horizontal="center"/>
    </xf>
    <xf numFmtId="164" fontId="2" fillId="0" borderId="0" xfId="0" applyNumberFormat="1" applyFont="1" applyAlignment="1">
      <alignment horizontal="center"/>
    </xf>
    <xf numFmtId="10" fontId="2" fillId="0" borderId="0" xfId="1" applyNumberFormat="1" applyFont="1" applyAlignment="1">
      <alignment horizontal="center"/>
    </xf>
    <xf numFmtId="14" fontId="2" fillId="0" borderId="0" xfId="0" applyNumberFormat="1" applyFont="1"/>
    <xf numFmtId="4" fontId="2" fillId="0" borderId="0" xfId="0" applyNumberFormat="1" applyFont="1"/>
    <xf numFmtId="10" fontId="2" fillId="0" borderId="0" xfId="1" applyNumberFormat="1" applyFont="1"/>
    <xf numFmtId="44" fontId="2" fillId="0" borderId="0" xfId="3" applyFont="1"/>
    <xf numFmtId="0" fontId="2" fillId="8" borderId="0" xfId="0" applyFont="1" applyFill="1" applyAlignment="1">
      <alignment horizontal="center"/>
    </xf>
    <xf numFmtId="14" fontId="2" fillId="8" borderId="0" xfId="0" applyNumberFormat="1" applyFont="1" applyFill="1" applyAlignment="1">
      <alignment horizontal="center"/>
    </xf>
    <xf numFmtId="164" fontId="2" fillId="8" borderId="0" xfId="0" applyNumberFormat="1" applyFont="1" applyFill="1" applyAlignment="1">
      <alignment horizontal="center"/>
    </xf>
    <xf numFmtId="10" fontId="2" fillId="2" borderId="0" xfId="1" applyNumberFormat="1" applyFont="1" applyFill="1" applyAlignment="1">
      <alignment horizontal="center"/>
    </xf>
    <xf numFmtId="44" fontId="2" fillId="2" borderId="0" xfId="3" applyFont="1" applyFill="1" applyAlignment="1">
      <alignment horizontal="center"/>
    </xf>
    <xf numFmtId="10" fontId="2" fillId="3" borderId="0" xfId="1" applyNumberFormat="1" applyFont="1" applyFill="1" applyAlignment="1">
      <alignment horizontal="center"/>
    </xf>
    <xf numFmtId="44" fontId="2" fillId="3" borderId="0" xfId="3" applyFont="1" applyFill="1" applyAlignment="1">
      <alignment horizontal="center"/>
    </xf>
    <xf numFmtId="0" fontId="6" fillId="7" borderId="6" xfId="0" applyFont="1" applyFill="1" applyBorder="1" applyAlignment="1">
      <alignment horizontal="center"/>
    </xf>
    <xf numFmtId="164" fontId="6" fillId="7" borderId="2" xfId="0" applyNumberFormat="1" applyFont="1" applyFill="1" applyBorder="1" applyAlignment="1">
      <alignment horizontal="center"/>
    </xf>
    <xf numFmtId="44" fontId="6" fillId="7" borderId="6" xfId="3" applyFont="1" applyFill="1" applyBorder="1" applyAlignment="1">
      <alignment horizontal="center"/>
    </xf>
    <xf numFmtId="44" fontId="6" fillId="7" borderId="2" xfId="3" applyFont="1" applyFill="1" applyBorder="1" applyAlignment="1">
      <alignment horizontal="center"/>
    </xf>
    <xf numFmtId="44" fontId="6" fillId="0" borderId="0" xfId="3" applyFont="1" applyAlignment="1">
      <alignment horizontal="center"/>
    </xf>
    <xf numFmtId="0" fontId="6" fillId="0" borderId="2" xfId="0" applyFont="1" applyBorder="1" applyAlignment="1">
      <alignment horizontal="center"/>
    </xf>
    <xf numFmtId="164" fontId="6" fillId="0" borderId="2" xfId="0" applyNumberFormat="1" applyFont="1" applyBorder="1" applyAlignment="1">
      <alignment horizontal="center"/>
    </xf>
    <xf numFmtId="44" fontId="6" fillId="0" borderId="2" xfId="3" applyFont="1" applyBorder="1" applyAlignment="1">
      <alignment horizontal="center"/>
    </xf>
    <xf numFmtId="0" fontId="13" fillId="10" borderId="8" xfId="0" applyFont="1" applyFill="1" applyBorder="1" applyAlignment="1">
      <alignment horizontal="center" wrapText="1"/>
    </xf>
    <xf numFmtId="0" fontId="16" fillId="0" borderId="0" xfId="0" applyFont="1"/>
    <xf numFmtId="0" fontId="14" fillId="7" borderId="9" xfId="0" applyFont="1" applyFill="1" applyBorder="1" applyAlignment="1">
      <alignment horizontal="center"/>
    </xf>
    <xf numFmtId="0" fontId="14" fillId="5" borderId="9" xfId="0" applyFont="1" applyFill="1" applyBorder="1" applyAlignment="1">
      <alignment horizontal="center"/>
    </xf>
    <xf numFmtId="0" fontId="14" fillId="6" borderId="9" xfId="0" applyFont="1" applyFill="1" applyBorder="1" applyAlignment="1">
      <alignment horizontal="center"/>
    </xf>
    <xf numFmtId="0" fontId="14" fillId="7" borderId="5" xfId="0" applyFont="1" applyFill="1" applyBorder="1"/>
    <xf numFmtId="0" fontId="15" fillId="7" borderId="5" xfId="0" applyFont="1" applyFill="1" applyBorder="1"/>
    <xf numFmtId="0" fontId="14" fillId="7" borderId="5" xfId="0" applyFont="1" applyFill="1" applyBorder="1" applyAlignment="1">
      <alignment horizontal="center"/>
    </xf>
    <xf numFmtId="0" fontId="6" fillId="0" borderId="7" xfId="0" applyFont="1" applyBorder="1" applyAlignment="1">
      <alignment horizontal="center"/>
    </xf>
    <xf numFmtId="0" fontId="2" fillId="0" borderId="7" xfId="0" applyFont="1" applyBorder="1" applyAlignment="1">
      <alignment horizontal="center"/>
    </xf>
    <xf numFmtId="14" fontId="2" fillId="0" borderId="7" xfId="0" applyNumberFormat="1" applyFont="1" applyBorder="1" applyAlignment="1">
      <alignment horizontal="center"/>
    </xf>
    <xf numFmtId="164" fontId="2" fillId="0" borderId="7" xfId="0" applyNumberFormat="1" applyFont="1" applyBorder="1" applyAlignment="1">
      <alignment horizontal="center"/>
    </xf>
    <xf numFmtId="44" fontId="2" fillId="0" borderId="7" xfId="0" applyNumberFormat="1" applyFont="1" applyBorder="1" applyAlignment="1">
      <alignment horizontal="center"/>
    </xf>
    <xf numFmtId="0" fontId="6" fillId="8" borderId="9" xfId="0" applyFont="1" applyFill="1" applyBorder="1" applyAlignment="1">
      <alignment horizontal="center"/>
    </xf>
    <xf numFmtId="0" fontId="2" fillId="8" borderId="9" xfId="0" applyFont="1" applyFill="1" applyBorder="1" applyAlignment="1">
      <alignment horizontal="center"/>
    </xf>
    <xf numFmtId="44" fontId="2" fillId="8" borderId="9" xfId="0" applyNumberFormat="1" applyFont="1" applyFill="1" applyBorder="1" applyAlignment="1">
      <alignment horizontal="center"/>
    </xf>
    <xf numFmtId="0" fontId="6" fillId="8" borderId="0" xfId="0" applyFont="1" applyFill="1" applyAlignment="1">
      <alignment horizontal="center"/>
    </xf>
    <xf numFmtId="44" fontId="2" fillId="0" borderId="0" xfId="0" applyNumberFormat="1" applyFont="1" applyAlignment="1">
      <alignment horizontal="center"/>
    </xf>
    <xf numFmtId="44" fontId="2" fillId="8" borderId="0" xfId="0" applyNumberFormat="1" applyFont="1" applyFill="1" applyAlignment="1">
      <alignment horizontal="center"/>
    </xf>
    <xf numFmtId="0" fontId="7" fillId="0" borderId="0" xfId="2"/>
    <xf numFmtId="0" fontId="2" fillId="0" borderId="10" xfId="0" applyFont="1" applyBorder="1"/>
    <xf numFmtId="0" fontId="2" fillId="0" borderId="11" xfId="0" applyFont="1" applyBorder="1"/>
    <xf numFmtId="0" fontId="2" fillId="0" borderId="12" xfId="0" applyFont="1" applyBorder="1"/>
    <xf numFmtId="0" fontId="12" fillId="0" borderId="0" xfId="0" applyFont="1"/>
    <xf numFmtId="14" fontId="2" fillId="9" borderId="1" xfId="0" applyNumberFormat="1" applyFont="1" applyFill="1" applyBorder="1" applyAlignment="1" applyProtection="1">
      <alignment horizontal="center"/>
      <protection locked="0"/>
    </xf>
    <xf numFmtId="164" fontId="2" fillId="9" borderId="1" xfId="0" applyNumberFormat="1" applyFont="1" applyFill="1" applyBorder="1" applyAlignment="1" applyProtection="1">
      <alignment horizontal="center"/>
      <protection locked="0"/>
    </xf>
    <xf numFmtId="44" fontId="2" fillId="9" borderId="1" xfId="3" applyFont="1" applyFill="1" applyBorder="1" applyAlignment="1" applyProtection="1">
      <alignment horizontal="center"/>
      <protection locked="0"/>
    </xf>
    <xf numFmtId="0" fontId="18" fillId="0" borderId="0" xfId="0" applyFont="1"/>
    <xf numFmtId="0" fontId="19" fillId="0" borderId="0" xfId="0" applyFont="1" applyAlignment="1">
      <alignment wrapText="1"/>
    </xf>
    <xf numFmtId="14" fontId="20" fillId="0" borderId="0" xfId="0" applyNumberFormat="1" applyFont="1" applyAlignment="1">
      <alignment horizontal="left" vertical="top" wrapText="1"/>
    </xf>
    <xf numFmtId="10" fontId="20" fillId="0" borderId="0" xfId="1" applyNumberFormat="1" applyFont="1"/>
    <xf numFmtId="10" fontId="20" fillId="0" borderId="0" xfId="0" applyNumberFormat="1" applyFont="1"/>
    <xf numFmtId="14" fontId="20" fillId="0" borderId="0" xfId="0" applyNumberFormat="1" applyFont="1" applyAlignment="1">
      <alignment horizontal="left" vertical="center" wrapText="1"/>
    </xf>
    <xf numFmtId="0" fontId="2" fillId="0" borderId="0" xfId="0" applyFont="1" applyAlignment="1">
      <alignment horizontal="left"/>
    </xf>
    <xf numFmtId="0" fontId="4" fillId="0" borderId="0" xfId="0" applyFont="1" applyAlignment="1">
      <alignment horizontal="left"/>
    </xf>
    <xf numFmtId="0" fontId="14" fillId="5" borderId="5" xfId="0" applyFont="1" applyFill="1" applyBorder="1" applyAlignment="1">
      <alignment horizontal="center"/>
    </xf>
    <xf numFmtId="0" fontId="14" fillId="6" borderId="5" xfId="0" applyFont="1" applyFill="1" applyBorder="1" applyAlignment="1">
      <alignment horizontal="center"/>
    </xf>
    <xf numFmtId="0" fontId="13" fillId="10" borderId="5" xfId="0" applyFont="1" applyFill="1" applyBorder="1" applyAlignment="1">
      <alignment horizontal="center"/>
    </xf>
    <xf numFmtId="0" fontId="10" fillId="4" borderId="0" xfId="0" applyFont="1" applyFill="1" applyAlignment="1">
      <alignment horizontal="center"/>
    </xf>
    <xf numFmtId="0" fontId="12" fillId="0" borderId="0" xfId="0" applyFont="1" applyAlignment="1">
      <alignment horizontal="left"/>
    </xf>
    <xf numFmtId="0" fontId="11" fillId="7" borderId="0" xfId="0" applyFont="1" applyFill="1" applyAlignment="1">
      <alignment horizontal="center"/>
    </xf>
    <xf numFmtId="0" fontId="14" fillId="7" borderId="5" xfId="0" applyFont="1" applyFill="1" applyBorder="1" applyAlignment="1">
      <alignment horizontal="left"/>
    </xf>
    <xf numFmtId="0" fontId="2" fillId="8" borderId="0" xfId="0" applyFont="1" applyFill="1" applyAlignment="1">
      <alignment horizontal="left"/>
    </xf>
    <xf numFmtId="0" fontId="2" fillId="0" borderId="7" xfId="0" applyFont="1" applyBorder="1" applyAlignment="1">
      <alignment horizontal="left"/>
    </xf>
    <xf numFmtId="0" fontId="2" fillId="8" borderId="9" xfId="0" applyFont="1" applyFill="1" applyBorder="1" applyAlignment="1">
      <alignment horizontal="left"/>
    </xf>
    <xf numFmtId="0" fontId="4" fillId="0" borderId="0" xfId="0" applyFont="1" applyAlignment="1">
      <alignment horizontal="left" wrapText="1"/>
    </xf>
    <xf numFmtId="0" fontId="5" fillId="0" borderId="0" xfId="0" applyFont="1" applyAlignment="1">
      <alignment horizontal="center" vertical="center" wrapText="1"/>
    </xf>
    <xf numFmtId="0" fontId="5" fillId="3" borderId="1" xfId="0" applyFont="1" applyFill="1" applyBorder="1" applyAlignment="1">
      <alignment horizontal="center" vertical="top" wrapText="1"/>
    </xf>
    <xf numFmtId="0" fontId="5" fillId="2" borderId="1" xfId="0" applyFont="1" applyFill="1" applyBorder="1" applyAlignment="1">
      <alignment horizontal="center" vertical="top" wrapText="1"/>
    </xf>
  </cellXfs>
  <cellStyles count="4">
    <cellStyle name="Currency" xfId="3" builtinId="4"/>
    <cellStyle name="Hyperlink" xfId="2" builtinId="8"/>
    <cellStyle name="Normal" xfId="0" builtinId="0"/>
    <cellStyle name="Percent" xfId="1" builtinId="5"/>
  </cellStyles>
  <dxfs count="15">
    <dxf>
      <numFmt numFmtId="165" formatCode=";;;"/>
    </dxf>
    <dxf>
      <numFmt numFmtId="165" formatCode=";;;"/>
    </dxf>
    <dxf>
      <numFmt numFmtId="165" formatCode=";;;"/>
    </dxf>
    <dxf>
      <numFmt numFmtId="165" formatCode=";;;"/>
    </dxf>
    <dxf>
      <font>
        <b val="0"/>
        <i val="0"/>
        <strike val="0"/>
        <condense val="0"/>
        <extend val="0"/>
        <outline val="0"/>
        <shadow val="0"/>
        <u val="none"/>
        <vertAlign val="baseline"/>
        <sz val="10"/>
        <color rgb="FF0D171A"/>
        <name val="Arial"/>
        <family val="2"/>
        <scheme val="none"/>
      </font>
      <numFmt numFmtId="14" formatCode="0.00%"/>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0"/>
        <color rgb="FF0D171A"/>
        <name val="Arial"/>
        <family val="2"/>
        <scheme val="none"/>
      </font>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0"/>
        <color rgb="FF0D171A"/>
        <name val="Arial"/>
        <family val="2"/>
        <scheme val="none"/>
      </font>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0"/>
        <color rgb="FF0D171A"/>
        <name val="Arial"/>
        <family val="2"/>
        <scheme val="none"/>
      </font>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0"/>
        <color rgb="FF0D171A"/>
        <name val="Arial"/>
        <family val="2"/>
        <scheme val="none"/>
      </font>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0"/>
        <color rgb="FF0D171A"/>
        <name val="Arial"/>
        <family val="2"/>
        <scheme val="none"/>
      </font>
      <numFmt numFmtId="14" formatCode="0.00%"/>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0"/>
        <color rgb="FF0D171A"/>
        <name val="Arial"/>
        <family val="2"/>
        <scheme val="none"/>
      </font>
      <numFmt numFmtId="14" formatCode="0.00%"/>
      <fill>
        <patternFill patternType="none">
          <fgColor indexed="64"/>
          <bgColor indexed="65"/>
        </patternFill>
      </fill>
      <alignment horizontal="center" vertical="top" textRotation="0" wrapText="1"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font>
        <b val="0"/>
        <i val="0"/>
        <strike val="0"/>
        <condense val="0"/>
        <extend val="0"/>
        <outline val="0"/>
        <shadow val="0"/>
        <u val="none"/>
        <vertAlign val="baseline"/>
        <sz val="10"/>
        <color rgb="FF0D171A"/>
        <name val="Arial"/>
        <family val="2"/>
        <scheme val="none"/>
      </font>
      <fill>
        <patternFill patternType="none">
          <fgColor indexed="64"/>
          <bgColor indexed="65"/>
        </patternFill>
      </fill>
      <alignment horizontal="center" vertical="top" textRotation="0" wrapText="1" indent="0" justifyLastLine="0" shrinkToFit="0" readingOrder="0"/>
    </dxf>
    <dxf>
      <font>
        <b/>
        <i val="0"/>
        <strike val="0"/>
        <condense val="0"/>
        <extend val="0"/>
        <outline val="0"/>
        <shadow val="0"/>
        <u val="none"/>
        <vertAlign val="baseline"/>
        <sz val="11"/>
        <color rgb="FF0A4E3F"/>
        <name val="Arial"/>
        <family val="2"/>
        <scheme val="none"/>
      </font>
      <fill>
        <patternFill patternType="none">
          <fgColor indexed="64"/>
          <bgColor indexed="65"/>
        </patternFill>
      </fill>
      <alignment horizontal="center" vertical="top" textRotation="0" wrapText="1" indent="0" justifyLastLine="0" shrinkToFit="0" readingOrder="0"/>
    </dxf>
  </dxfs>
  <tableStyles count="0" defaultTableStyle="TableStyleMedium2" defaultPivotStyle="PivotStyleLight16"/>
  <colors>
    <mruColors>
      <color rgb="FF33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142875</xdr:colOff>
      <xdr:row>0</xdr:row>
      <xdr:rowOff>104775</xdr:rowOff>
    </xdr:from>
    <xdr:to>
      <xdr:col>2</xdr:col>
      <xdr:colOff>85725</xdr:colOff>
      <xdr:row>0</xdr:row>
      <xdr:rowOff>1229376</xdr:rowOff>
    </xdr:to>
    <xdr:pic>
      <xdr:nvPicPr>
        <xdr:cNvPr id="2" name="Picture 1">
          <a:extLst>
            <a:ext uri="{FF2B5EF4-FFF2-40B4-BE49-F238E27FC236}">
              <a16:creationId xmlns:a16="http://schemas.microsoft.com/office/drawing/2014/main" id="{457B6402-495F-FECE-ECF8-3980E4DBD77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875" y="104775"/>
          <a:ext cx="1162050" cy="11246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A7DB5C5-5FCC-4217-9EE6-4303BA3ADD45}" name="Table3" displayName="Table3" ref="A2:I53" totalsRowShown="0" headerRowDxfId="14" dataDxfId="13">
  <autoFilter ref="A2:I53" xr:uid="{3A7DB5C5-5FCC-4217-9EE6-4303BA3ADD45}"/>
  <tableColumns count="9">
    <tableColumn id="11" xr3:uid="{74C777F6-54D6-43D3-85E7-69D164AAC53B}" name="From" dataDxfId="12"/>
    <tableColumn id="9" xr3:uid="{3B2F057F-8E3B-480B-B26F-097DBE2E3EFA}" name="To" dataDxfId="11"/>
    <tableColumn id="2" xr3:uid="{F33CF382-06FB-411B-973B-066038CD1B60}" name="Abacus Trust (AT)" dataDxfId="10"/>
    <tableColumn id="3" xr3:uid="{63F0D5F2-A656-4882-84AD-52D196C62440}" name="Abacus Group Holdings Limited (AGHL)" dataDxfId="9"/>
    <tableColumn id="4" xr3:uid="{D0B3F998-BCF0-421B-8B62-28D057FCE557}" name="Abacus Income Trust (AIT)" dataDxfId="8"/>
    <tableColumn id="5" xr3:uid="{A9EE5912-2D95-4D28-B73F-47BF9167DB74}" name="Abacus Group Projects Limited (AGPL)" dataDxfId="7"/>
    <tableColumn id="6" xr3:uid="{6DB3B444-12DD-4E25-A3AE-AF8F1E0289DA}" name="Abacus Storage Operations Limited (ASOL)" dataDxfId="6"/>
    <tableColumn id="7" xr3:uid="{3C668D9F-1C4D-4FAB-94A9-5F74AA2966D2}" name="Abacus Storage Property Trust (ASPT)" dataDxfId="5"/>
    <tableColumn id="8" xr3:uid="{84C70187-94A3-4837-A709-651EFC896A2A}" name="Total" dataDxfId="4" dataCellStyle="Percent">
      <calculatedColumnFormula>SUM(Table3[[#This Row],[Abacus Trust (AT)]:[Abacus Storage Property Trust (ASPT)]])</calculatedColumnFormula>
    </tableColumn>
  </tableColumns>
  <tableStyleInfo name="TableStyleLight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abacusgroup.com.au/wp-content/uploads/2023/09/cr2023-048_Abacus_destapling_final.pdf" TargetMode="External"/><Relationship Id="rId1" Type="http://schemas.openxmlformats.org/officeDocument/2006/relationships/hyperlink" Target="https://abacusgroup.com.au/investor-centre/securityholder-information/distributions-tax/table-of-cost-base-informatio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B4EBC-DCCB-49B2-A840-611A92E150DC}">
  <dimension ref="A1:Q20"/>
  <sheetViews>
    <sheetView tabSelected="1" workbookViewId="0">
      <selection activeCell="A24" sqref="A24"/>
    </sheetView>
  </sheetViews>
  <sheetFormatPr defaultRowHeight="12.75" x14ac:dyDescent="0.2"/>
  <cols>
    <col min="1" max="16384" width="9.140625" style="6"/>
  </cols>
  <sheetData>
    <row r="1" spans="1:17" s="94" customFormat="1" ht="100.5" customHeight="1" x14ac:dyDescent="0.2"/>
    <row r="3" spans="1:17" ht="20.25" x14ac:dyDescent="0.3">
      <c r="A3" s="61" t="s">
        <v>57</v>
      </c>
    </row>
    <row r="5" spans="1:17" s="93" customFormat="1" ht="14.25" x14ac:dyDescent="0.2">
      <c r="A5" s="93" t="s">
        <v>58</v>
      </c>
    </row>
    <row r="6" spans="1:17" s="93" customFormat="1" ht="14.25" x14ac:dyDescent="0.2">
      <c r="A6" s="93" t="s">
        <v>60</v>
      </c>
    </row>
    <row r="7" spans="1:17" s="93" customFormat="1" ht="14.25" x14ac:dyDescent="0.2">
      <c r="A7" s="93" t="s">
        <v>61</v>
      </c>
    </row>
    <row r="8" spans="1:17" s="93" customFormat="1" ht="14.25" x14ac:dyDescent="0.2">
      <c r="A8" s="93" t="s">
        <v>64</v>
      </c>
    </row>
    <row r="9" spans="1:17" s="93" customFormat="1" ht="14.25" x14ac:dyDescent="0.2">
      <c r="A9" s="93" t="s">
        <v>62</v>
      </c>
    </row>
    <row r="10" spans="1:17" ht="14.25" x14ac:dyDescent="0.2">
      <c r="A10" s="2"/>
      <c r="B10" s="2"/>
      <c r="C10" s="2"/>
      <c r="D10" s="2"/>
      <c r="E10" s="2"/>
      <c r="F10" s="2"/>
      <c r="G10" s="2"/>
      <c r="H10" s="2"/>
      <c r="I10" s="2"/>
      <c r="J10" s="2"/>
      <c r="K10" s="2"/>
      <c r="L10" s="2"/>
      <c r="M10" s="2"/>
      <c r="N10" s="2"/>
      <c r="O10" s="2"/>
      <c r="P10" s="2"/>
      <c r="Q10" s="2"/>
    </row>
    <row r="11" spans="1:17" ht="14.25" x14ac:dyDescent="0.2">
      <c r="B11" s="2"/>
      <c r="C11" s="2"/>
      <c r="D11" s="2"/>
      <c r="E11" s="2"/>
      <c r="F11" s="2"/>
      <c r="G11" s="2"/>
      <c r="H11" s="2"/>
      <c r="I11" s="2"/>
      <c r="J11" s="2"/>
      <c r="K11" s="2"/>
      <c r="L11" s="2"/>
      <c r="M11" s="2"/>
      <c r="N11" s="2"/>
      <c r="O11" s="2"/>
      <c r="P11" s="2"/>
      <c r="Q11" s="2"/>
    </row>
    <row r="12" spans="1:17" ht="14.25" x14ac:dyDescent="0.2">
      <c r="A12" s="2"/>
      <c r="B12" s="2"/>
      <c r="C12" s="2"/>
      <c r="D12" s="2"/>
      <c r="E12" s="2"/>
      <c r="F12" s="2"/>
      <c r="G12" s="2"/>
      <c r="H12" s="2"/>
      <c r="I12" s="2"/>
      <c r="J12" s="2"/>
      <c r="K12" s="2"/>
      <c r="L12" s="2"/>
      <c r="M12" s="2"/>
      <c r="N12" s="2"/>
      <c r="O12" s="2"/>
      <c r="P12" s="2"/>
      <c r="Q12" s="2"/>
    </row>
    <row r="13" spans="1:17" ht="14.25" x14ac:dyDescent="0.2">
      <c r="A13" s="2"/>
      <c r="B13" s="2"/>
      <c r="C13" s="2"/>
      <c r="D13" s="2"/>
      <c r="E13" s="2"/>
      <c r="F13" s="2"/>
      <c r="G13" s="2"/>
      <c r="H13" s="2"/>
      <c r="I13" s="2"/>
      <c r="J13" s="2"/>
      <c r="K13" s="2"/>
      <c r="L13" s="2"/>
      <c r="M13" s="2"/>
      <c r="N13" s="2"/>
      <c r="O13" s="2"/>
      <c r="P13" s="2"/>
      <c r="Q13" s="2"/>
    </row>
    <row r="17" spans="1:5" ht="15" x14ac:dyDescent="0.25">
      <c r="E17"/>
    </row>
    <row r="20" spans="1:5" x14ac:dyDescent="0.2">
      <c r="A20" s="87" t="s">
        <v>69</v>
      </c>
    </row>
  </sheetData>
  <sheetProtection algorithmName="SHA-512" hashValue="SumAvE13lPexJJE2jpXG7/suz05rkXOIpAkVuniP1pDsdLb5hDbZUfWPrWPwMIiaqNFGp3YWvLB1NsTW1vwA7Q==" saltValue="h43ZaT+b0xi7KQ+EdLPiVA==" spinCount="100000" sheet="1" objects="1" scenarios="1" selectLockedCells="1"/>
  <mergeCells count="6">
    <mergeCell ref="A9:XFD9"/>
    <mergeCell ref="A1:XFD1"/>
    <mergeCell ref="A5:XFD5"/>
    <mergeCell ref="A6:XFD6"/>
    <mergeCell ref="A7:XFD7"/>
    <mergeCell ref="A8:XFD8"/>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4927B-303D-4CB2-8566-4FEA4620B87F}">
  <dimension ref="A1:V58"/>
  <sheetViews>
    <sheetView workbookViewId="0">
      <selection activeCell="C21" sqref="C21"/>
    </sheetView>
  </sheetViews>
  <sheetFormatPr defaultRowHeight="12.75" x14ac:dyDescent="0.2"/>
  <cols>
    <col min="1" max="1" width="1" style="6" customWidth="1"/>
    <col min="2" max="2" width="15.42578125" style="6" bestFit="1" customWidth="1"/>
    <col min="3" max="3" width="17.85546875" style="6" customWidth="1"/>
    <col min="4" max="4" width="16.42578125" style="6" customWidth="1"/>
    <col min="5" max="5" width="18.5703125" style="6" customWidth="1"/>
    <col min="6" max="6" width="17.28515625" style="6" customWidth="1"/>
    <col min="7" max="7" width="23.28515625" style="6" customWidth="1"/>
    <col min="8" max="8" width="16.7109375" style="6" customWidth="1"/>
    <col min="9" max="9" width="9.140625" style="6"/>
    <col min="10" max="10" width="15.42578125" style="6" bestFit="1" customWidth="1"/>
    <col min="11" max="11" width="17.85546875" style="6" customWidth="1"/>
    <col min="12" max="13" width="18" style="6" customWidth="1"/>
    <col min="14" max="14" width="19.42578125" style="6" customWidth="1"/>
    <col min="15" max="15" width="17.7109375" style="6" customWidth="1"/>
    <col min="16" max="16" width="19.140625" style="6" customWidth="1"/>
    <col min="17" max="17" width="9.140625" style="6"/>
    <col min="18" max="18" width="10.140625" style="6" bestFit="1" customWidth="1"/>
    <col min="19" max="19" width="9.28515625" style="6" bestFit="1" customWidth="1"/>
    <col min="20" max="20" width="10.28515625" style="6" bestFit="1" customWidth="1"/>
    <col min="21" max="16384" width="9.140625" style="6"/>
  </cols>
  <sheetData>
    <row r="1" spans="1:20" ht="35.25" x14ac:dyDescent="0.5">
      <c r="A1" s="98" t="s">
        <v>42</v>
      </c>
      <c r="B1" s="98"/>
      <c r="C1" s="98"/>
      <c r="D1" s="98"/>
      <c r="E1" s="98"/>
      <c r="F1" s="98"/>
      <c r="G1" s="98"/>
      <c r="H1" s="98"/>
      <c r="I1" s="98"/>
      <c r="J1" s="98"/>
      <c r="K1" s="98"/>
      <c r="L1" s="98"/>
      <c r="M1" s="98"/>
      <c r="N1" s="98"/>
      <c r="O1" s="98"/>
      <c r="P1" s="98"/>
      <c r="T1" s="23"/>
    </row>
    <row r="3" spans="1:20" s="2" customFormat="1" ht="18" x14ac:dyDescent="0.25">
      <c r="B3" s="99" t="s">
        <v>44</v>
      </c>
      <c r="C3" s="99"/>
      <c r="D3" s="99"/>
      <c r="E3" s="99"/>
      <c r="F3" s="99"/>
      <c r="G3" s="99"/>
      <c r="H3" s="99"/>
      <c r="I3" s="99"/>
      <c r="J3" s="99"/>
      <c r="K3" s="99"/>
      <c r="L3" s="99"/>
      <c r="M3" s="99"/>
      <c r="N3" s="99"/>
    </row>
    <row r="4" spans="1:20" s="2" customFormat="1" ht="14.25" x14ac:dyDescent="0.2">
      <c r="B4" s="93" t="s">
        <v>72</v>
      </c>
      <c r="C4" s="93"/>
      <c r="D4" s="93"/>
      <c r="E4" s="93"/>
      <c r="F4" s="93"/>
      <c r="G4" s="93"/>
      <c r="H4" s="93"/>
      <c r="I4" s="93"/>
      <c r="J4" s="93"/>
      <c r="K4" s="93"/>
      <c r="L4" s="93"/>
      <c r="M4" s="93"/>
      <c r="N4" s="93"/>
      <c r="O4" s="93"/>
      <c r="P4" s="93"/>
    </row>
    <row r="5" spans="1:20" s="2" customFormat="1" ht="14.25" x14ac:dyDescent="0.2">
      <c r="B5" s="93" t="s">
        <v>73</v>
      </c>
      <c r="C5" s="93"/>
      <c r="D5" s="93"/>
      <c r="E5" s="93"/>
      <c r="F5" s="93"/>
      <c r="G5" s="93"/>
      <c r="H5" s="93"/>
      <c r="I5" s="93"/>
      <c r="J5" s="93"/>
      <c r="K5" s="93"/>
      <c r="L5" s="93"/>
      <c r="M5" s="93"/>
      <c r="N5" s="93"/>
      <c r="O5" s="93"/>
      <c r="P5" s="93"/>
    </row>
    <row r="6" spans="1:20" s="2" customFormat="1" ht="14.25" x14ac:dyDescent="0.2"/>
    <row r="7" spans="1:20" s="2" customFormat="1" ht="18" x14ac:dyDescent="0.25">
      <c r="B7" s="99" t="s">
        <v>43</v>
      </c>
      <c r="C7" s="99"/>
      <c r="D7" s="99"/>
      <c r="E7" s="99"/>
      <c r="F7" s="99"/>
      <c r="G7" s="99"/>
      <c r="H7" s="99"/>
      <c r="I7" s="83"/>
      <c r="J7" s="99" t="s">
        <v>65</v>
      </c>
      <c r="K7" s="99"/>
      <c r="L7" s="99"/>
      <c r="M7" s="99"/>
      <c r="N7" s="99"/>
    </row>
    <row r="8" spans="1:20" s="2" customFormat="1" ht="14.25" x14ac:dyDescent="0.2">
      <c r="B8" s="2" t="s">
        <v>71</v>
      </c>
      <c r="J8" s="3" t="s">
        <v>24</v>
      </c>
      <c r="K8" s="2" t="s">
        <v>68</v>
      </c>
    </row>
    <row r="9" spans="1:20" s="2" customFormat="1" ht="14.25" x14ac:dyDescent="0.2">
      <c r="B9" s="2" t="s">
        <v>45</v>
      </c>
      <c r="J9" s="3" t="s">
        <v>25</v>
      </c>
      <c r="K9" s="2" t="s">
        <v>66</v>
      </c>
    </row>
    <row r="10" spans="1:20" s="2" customFormat="1" ht="14.25" x14ac:dyDescent="0.2">
      <c r="B10" s="2" t="s">
        <v>46</v>
      </c>
      <c r="J10" s="3" t="s">
        <v>27</v>
      </c>
      <c r="K10" s="2" t="s">
        <v>67</v>
      </c>
    </row>
    <row r="11" spans="1:20" s="2" customFormat="1" ht="14.25" x14ac:dyDescent="0.2">
      <c r="B11" s="2" t="s">
        <v>63</v>
      </c>
    </row>
    <row r="12" spans="1:20" s="2" customFormat="1" ht="15" thickBot="1" x14ac:dyDescent="0.25"/>
    <row r="13" spans="1:20" s="2" customFormat="1" ht="15.75" thickBot="1" x14ac:dyDescent="0.3">
      <c r="B13" s="80" t="s">
        <v>78</v>
      </c>
      <c r="C13" s="81"/>
      <c r="D13" s="81"/>
      <c r="E13" s="81"/>
      <c r="F13" s="81"/>
      <c r="G13" s="81"/>
      <c r="H13" s="82"/>
    </row>
    <row r="14" spans="1:20" s="2" customFormat="1" ht="14.25" x14ac:dyDescent="0.2"/>
    <row r="15" spans="1:20" s="2" customFormat="1" ht="15" x14ac:dyDescent="0.25">
      <c r="B15" s="2" t="s">
        <v>48</v>
      </c>
    </row>
    <row r="16" spans="1:20" s="2" customFormat="1" ht="15" x14ac:dyDescent="0.25">
      <c r="B16" s="2" t="s">
        <v>49</v>
      </c>
    </row>
    <row r="17" spans="2:22" s="2" customFormat="1" ht="14.25" x14ac:dyDescent="0.2"/>
    <row r="18" spans="2:22" ht="20.25" x14ac:dyDescent="0.3">
      <c r="B18" s="100" t="s">
        <v>15</v>
      </c>
      <c r="C18" s="100"/>
      <c r="D18" s="100"/>
      <c r="E18" s="100"/>
      <c r="F18" s="100"/>
      <c r="G18" s="100"/>
      <c r="J18" s="100" t="s">
        <v>47</v>
      </c>
      <c r="K18" s="100"/>
      <c r="L18" s="100"/>
      <c r="M18" s="100"/>
      <c r="N18" s="100"/>
      <c r="O18" s="100"/>
      <c r="P18" s="100"/>
    </row>
    <row r="19" spans="2:22" s="2" customFormat="1" ht="15" customHeight="1" x14ac:dyDescent="0.25">
      <c r="B19" s="30" t="s">
        <v>39</v>
      </c>
      <c r="C19" s="97" t="s">
        <v>24</v>
      </c>
      <c r="D19" s="97"/>
      <c r="E19" s="97"/>
      <c r="F19" s="97"/>
      <c r="G19" s="97"/>
      <c r="H19" s="31"/>
      <c r="J19" s="65" t="s">
        <v>39</v>
      </c>
      <c r="K19" s="66"/>
      <c r="L19" s="66"/>
      <c r="M19" s="95" t="s">
        <v>25</v>
      </c>
      <c r="N19" s="95"/>
      <c r="O19" s="96" t="s">
        <v>27</v>
      </c>
      <c r="P19" s="96"/>
    </row>
    <row r="20" spans="2:22" s="2" customFormat="1" ht="30" x14ac:dyDescent="0.25">
      <c r="B20" s="32" t="s">
        <v>13</v>
      </c>
      <c r="C20" s="60" t="s">
        <v>59</v>
      </c>
      <c r="D20" s="33" t="s">
        <v>11</v>
      </c>
      <c r="E20" s="34" t="s">
        <v>38</v>
      </c>
      <c r="F20" s="33" t="s">
        <v>12</v>
      </c>
      <c r="G20" s="34" t="s">
        <v>76</v>
      </c>
      <c r="H20" s="31"/>
      <c r="J20" s="62" t="s">
        <v>13</v>
      </c>
      <c r="K20" s="62" t="s">
        <v>26</v>
      </c>
      <c r="L20" s="62" t="s">
        <v>11</v>
      </c>
      <c r="M20" s="63" t="s">
        <v>51</v>
      </c>
      <c r="N20" s="63" t="s">
        <v>77</v>
      </c>
      <c r="O20" s="64" t="s">
        <v>51</v>
      </c>
      <c r="P20" s="64" t="s">
        <v>77</v>
      </c>
    </row>
    <row r="21" spans="2:22" s="2" customFormat="1" ht="14.25" x14ac:dyDescent="0.2">
      <c r="B21" s="35">
        <v>1</v>
      </c>
      <c r="C21" s="84">
        <v>40974</v>
      </c>
      <c r="D21" s="85">
        <v>500</v>
      </c>
      <c r="E21" s="86">
        <v>500</v>
      </c>
      <c r="F21" s="86">
        <v>50</v>
      </c>
      <c r="G21" s="36">
        <f>+E21-F21</f>
        <v>450</v>
      </c>
      <c r="H21" s="37"/>
      <c r="J21" s="3">
        <v>1</v>
      </c>
      <c r="K21" s="38">
        <f>+C21</f>
        <v>40974</v>
      </c>
      <c r="L21" s="39">
        <f>+D21</f>
        <v>500</v>
      </c>
      <c r="M21" s="40" cm="1">
        <f t="array" ref="M21">IFERROR(INDEX(+Table!$U$3:$U$29,MATCH(1,IF(K21&gt;=+Table!$S$3:$S$29,IF(K21&lt;=+Table!$T$3:$T$29,1)),0)),0)</f>
        <v>0.89850000000000008</v>
      </c>
      <c r="N21" s="37">
        <f>+G21*M21</f>
        <v>404.32500000000005</v>
      </c>
      <c r="O21" s="40" cm="1">
        <f t="array" ref="O21">IFERROR(INDEX(+Table!$V$3:$V$29,MATCH(1,IF(K21&gt;=+Table!$S$3:$S$29,IF(K21&lt;=+Table!$T$3:$T$29,1)),0)),0)</f>
        <v>0.10150000000000001</v>
      </c>
      <c r="P21" s="37">
        <f>+G21*O21</f>
        <v>45.675000000000004</v>
      </c>
      <c r="S21" s="41"/>
      <c r="T21" s="42"/>
      <c r="U21" s="43"/>
      <c r="V21" s="44"/>
    </row>
    <row r="22" spans="2:22" s="2" customFormat="1" ht="14.25" x14ac:dyDescent="0.2">
      <c r="B22" s="35">
        <v>2</v>
      </c>
      <c r="C22" s="84">
        <v>45141</v>
      </c>
      <c r="D22" s="85">
        <v>1000</v>
      </c>
      <c r="E22" s="86">
        <v>1000</v>
      </c>
      <c r="F22" s="86">
        <v>100</v>
      </c>
      <c r="G22" s="36">
        <f t="shared" ref="G22:G30" si="0">+E22-F22</f>
        <v>900</v>
      </c>
      <c r="H22" s="37"/>
      <c r="J22" s="45">
        <v>2</v>
      </c>
      <c r="K22" s="46">
        <f>C22</f>
        <v>45141</v>
      </c>
      <c r="L22" s="47">
        <f>D22</f>
        <v>1000</v>
      </c>
      <c r="M22" s="48" cm="1">
        <f t="array" ref="M22">IFERROR(INDEX(+Table!$U$3:$U$29,MATCH(1,IF(K22&gt;=+Table!$S$3:$S$29,IF(K22&lt;=+Table!$T$3:$T$29,1)),0)),0)</f>
        <v>0.53549999999999998</v>
      </c>
      <c r="N22" s="49">
        <f t="shared" ref="N22:N30" si="1">+G22*M22</f>
        <v>481.95</v>
      </c>
      <c r="O22" s="50" cm="1">
        <f t="array" ref="O22">IFERROR(INDEX(+Table!$V$3:$V$29,MATCH(1,IF(K22&gt;=+Table!$S$3:$S$29,IF(K22&lt;=+Table!$T$3:$T$29,1)),0)),0)</f>
        <v>0.46449999999999997</v>
      </c>
      <c r="P22" s="51">
        <f t="shared" ref="P22:P30" si="2">+G22*O22</f>
        <v>418.04999999999995</v>
      </c>
      <c r="S22" s="41"/>
      <c r="U22" s="43"/>
      <c r="V22" s="44"/>
    </row>
    <row r="23" spans="2:22" s="2" customFormat="1" ht="14.25" x14ac:dyDescent="0.2">
      <c r="B23" s="35">
        <v>3</v>
      </c>
      <c r="C23" s="84"/>
      <c r="D23" s="85"/>
      <c r="E23" s="86"/>
      <c r="F23" s="86"/>
      <c r="G23" s="36">
        <f t="shared" si="0"/>
        <v>0</v>
      </c>
      <c r="H23" s="37"/>
      <c r="J23" s="3">
        <v>3</v>
      </c>
      <c r="K23" s="38">
        <f t="shared" ref="K23:K30" si="3">C23</f>
        <v>0</v>
      </c>
      <c r="L23" s="39">
        <f t="shared" ref="L23:L30" si="4">D23</f>
        <v>0</v>
      </c>
      <c r="M23" s="40" cm="1">
        <f t="array" ref="M23">IFERROR(INDEX(+Table!$U$3:$U$29,MATCH(1,IF(K23&gt;=+Table!$S$3:$S$29,IF(K23&lt;=+Table!$T$3:$T$29,1)),0)),0)</f>
        <v>0</v>
      </c>
      <c r="N23" s="37">
        <f t="shared" si="1"/>
        <v>0</v>
      </c>
      <c r="O23" s="40" cm="1">
        <f t="array" ref="O23">IFERROR(INDEX(+Table!$V$3:$V$29,MATCH(1,IF(K23&gt;=+Table!$S$3:$S$29,IF(K23&lt;=+Table!$T$3:$T$29,1)),0)),0)</f>
        <v>0</v>
      </c>
      <c r="P23" s="37">
        <f t="shared" si="2"/>
        <v>0</v>
      </c>
      <c r="S23" s="41"/>
      <c r="U23" s="43"/>
      <c r="V23" s="44"/>
    </row>
    <row r="24" spans="2:22" s="2" customFormat="1" ht="14.25" x14ac:dyDescent="0.2">
      <c r="B24" s="35">
        <v>4</v>
      </c>
      <c r="C24" s="84"/>
      <c r="D24" s="85"/>
      <c r="E24" s="86"/>
      <c r="F24" s="86"/>
      <c r="G24" s="36">
        <f t="shared" si="0"/>
        <v>0</v>
      </c>
      <c r="H24" s="37"/>
      <c r="J24" s="45">
        <v>4</v>
      </c>
      <c r="K24" s="46">
        <f t="shared" si="3"/>
        <v>0</v>
      </c>
      <c r="L24" s="47">
        <f t="shared" si="4"/>
        <v>0</v>
      </c>
      <c r="M24" s="48" cm="1">
        <f t="array" ref="M24">IFERROR(INDEX(+Table!$U$3:$U$29,MATCH(1,IF(K24&gt;=+Table!$S$3:$S$29,IF(K24&lt;=+Table!$T$3:$T$29,1)),0)),0)</f>
        <v>0</v>
      </c>
      <c r="N24" s="49">
        <f t="shared" si="1"/>
        <v>0</v>
      </c>
      <c r="O24" s="50" cm="1">
        <f t="array" ref="O24">IFERROR(INDEX(+Table!$V$3:$V$29,MATCH(1,IF(K24&gt;=+Table!$S$3:$S$29,IF(K24&lt;=+Table!$T$3:$T$29,1)),0)),0)</f>
        <v>0</v>
      </c>
      <c r="P24" s="51">
        <f t="shared" si="2"/>
        <v>0</v>
      </c>
      <c r="S24" s="41"/>
      <c r="U24" s="43"/>
      <c r="V24" s="44"/>
    </row>
    <row r="25" spans="2:22" s="2" customFormat="1" ht="14.25" x14ac:dyDescent="0.2">
      <c r="B25" s="35">
        <v>5</v>
      </c>
      <c r="C25" s="84"/>
      <c r="D25" s="85"/>
      <c r="E25" s="86"/>
      <c r="F25" s="86"/>
      <c r="G25" s="36">
        <f t="shared" si="0"/>
        <v>0</v>
      </c>
      <c r="H25" s="37"/>
      <c r="J25" s="3">
        <v>5</v>
      </c>
      <c r="K25" s="38">
        <f t="shared" si="3"/>
        <v>0</v>
      </c>
      <c r="L25" s="39">
        <f t="shared" si="4"/>
        <v>0</v>
      </c>
      <c r="M25" s="40" cm="1">
        <f t="array" ref="M25">IFERROR(INDEX(+Table!$U$3:$U$29,MATCH(1,IF(K25&gt;=+Table!$S$3:$S$29,IF(K25&lt;=+Table!$T$3:$T$29,1)),0)),0)</f>
        <v>0</v>
      </c>
      <c r="N25" s="37">
        <f t="shared" si="1"/>
        <v>0</v>
      </c>
      <c r="O25" s="40" cm="1">
        <f t="array" ref="O25">IFERROR(INDEX(+Table!$V$3:$V$29,MATCH(1,IF(K25&gt;=+Table!$S$3:$S$29,IF(K25&lt;=+Table!$T$3:$T$29,1)),0)),0)</f>
        <v>0</v>
      </c>
      <c r="P25" s="37">
        <f t="shared" si="2"/>
        <v>0</v>
      </c>
      <c r="S25" s="41"/>
      <c r="U25" s="43"/>
      <c r="V25" s="44"/>
    </row>
    <row r="26" spans="2:22" s="2" customFormat="1" ht="14.25" x14ac:dyDescent="0.2">
      <c r="B26" s="35">
        <v>6</v>
      </c>
      <c r="C26" s="84"/>
      <c r="D26" s="85"/>
      <c r="E26" s="86"/>
      <c r="F26" s="86"/>
      <c r="G26" s="36">
        <f t="shared" si="0"/>
        <v>0</v>
      </c>
      <c r="H26" s="37"/>
      <c r="J26" s="45">
        <v>6</v>
      </c>
      <c r="K26" s="46">
        <f t="shared" si="3"/>
        <v>0</v>
      </c>
      <c r="L26" s="47">
        <f t="shared" si="4"/>
        <v>0</v>
      </c>
      <c r="M26" s="48" cm="1">
        <f t="array" ref="M26">IFERROR(INDEX(+Table!$U$3:$U$29,MATCH(1,IF(K26&gt;=+Table!$S$3:$S$29,IF(K26&lt;=+Table!$T$3:$T$29,1)),0)),0)</f>
        <v>0</v>
      </c>
      <c r="N26" s="49">
        <f t="shared" si="1"/>
        <v>0</v>
      </c>
      <c r="O26" s="50" cm="1">
        <f t="array" ref="O26">IFERROR(INDEX(+Table!$V$3:$V$29,MATCH(1,IF(K26&gt;=+Table!$S$3:$S$29,IF(K26&lt;=+Table!$T$3:$T$29,1)),0)),0)</f>
        <v>0</v>
      </c>
      <c r="P26" s="51">
        <f t="shared" si="2"/>
        <v>0</v>
      </c>
      <c r="S26" s="41"/>
      <c r="U26" s="43"/>
      <c r="V26" s="44"/>
    </row>
    <row r="27" spans="2:22" s="2" customFormat="1" ht="14.25" x14ac:dyDescent="0.2">
      <c r="B27" s="35">
        <v>7</v>
      </c>
      <c r="C27" s="84"/>
      <c r="D27" s="85"/>
      <c r="E27" s="86"/>
      <c r="F27" s="86"/>
      <c r="G27" s="36">
        <f t="shared" si="0"/>
        <v>0</v>
      </c>
      <c r="H27" s="37"/>
      <c r="J27" s="3">
        <v>7</v>
      </c>
      <c r="K27" s="38">
        <f t="shared" si="3"/>
        <v>0</v>
      </c>
      <c r="L27" s="39">
        <f t="shared" si="4"/>
        <v>0</v>
      </c>
      <c r="M27" s="40" cm="1">
        <f t="array" ref="M27">IFERROR(INDEX(+Table!$U$3:$U$29,MATCH(1,IF(K27&gt;=+Table!$S$3:$S$29,IF(K27&lt;=+Table!$T$3:$T$29,1)),0)),0)</f>
        <v>0</v>
      </c>
      <c r="N27" s="37">
        <f t="shared" si="1"/>
        <v>0</v>
      </c>
      <c r="O27" s="40" cm="1">
        <f t="array" ref="O27">IFERROR(INDEX(+Table!$V$3:$V$29,MATCH(1,IF(K27&gt;=+Table!$S$3:$S$29,IF(K27&lt;=+Table!$T$3:$T$29,1)),0)),0)</f>
        <v>0</v>
      </c>
      <c r="P27" s="37">
        <f t="shared" si="2"/>
        <v>0</v>
      </c>
      <c r="S27" s="41"/>
      <c r="U27" s="43"/>
      <c r="V27" s="44"/>
    </row>
    <row r="28" spans="2:22" s="2" customFormat="1" ht="14.25" x14ac:dyDescent="0.2">
      <c r="B28" s="35">
        <v>8</v>
      </c>
      <c r="C28" s="84"/>
      <c r="D28" s="85"/>
      <c r="E28" s="86"/>
      <c r="F28" s="86"/>
      <c r="G28" s="36">
        <f t="shared" si="0"/>
        <v>0</v>
      </c>
      <c r="H28" s="37"/>
      <c r="J28" s="45">
        <v>8</v>
      </c>
      <c r="K28" s="46">
        <f t="shared" si="3"/>
        <v>0</v>
      </c>
      <c r="L28" s="47">
        <f t="shared" si="4"/>
        <v>0</v>
      </c>
      <c r="M28" s="48" cm="1">
        <f t="array" ref="M28">IFERROR(INDEX(+Table!$U$3:$U$29,MATCH(1,IF(K28&gt;=+Table!$S$3:$S$29,IF(K28&lt;=+Table!$T$3:$T$29,1)),0)),0)</f>
        <v>0</v>
      </c>
      <c r="N28" s="49">
        <f t="shared" si="1"/>
        <v>0</v>
      </c>
      <c r="O28" s="50" cm="1">
        <f t="array" ref="O28">IFERROR(INDEX(+Table!$V$3:$V$29,MATCH(1,IF(K28&gt;=+Table!$S$3:$S$29,IF(K28&lt;=+Table!$T$3:$T$29,1)),0)),0)</f>
        <v>0</v>
      </c>
      <c r="P28" s="51">
        <f t="shared" si="2"/>
        <v>0</v>
      </c>
      <c r="S28" s="41"/>
      <c r="U28" s="43"/>
      <c r="V28" s="44"/>
    </row>
    <row r="29" spans="2:22" s="2" customFormat="1" ht="14.25" x14ac:dyDescent="0.2">
      <c r="B29" s="35">
        <v>9</v>
      </c>
      <c r="C29" s="84"/>
      <c r="D29" s="85"/>
      <c r="E29" s="86"/>
      <c r="F29" s="86"/>
      <c r="G29" s="36">
        <f t="shared" si="0"/>
        <v>0</v>
      </c>
      <c r="H29" s="37"/>
      <c r="J29" s="3">
        <v>9</v>
      </c>
      <c r="K29" s="38">
        <f t="shared" si="3"/>
        <v>0</v>
      </c>
      <c r="L29" s="39">
        <f t="shared" si="4"/>
        <v>0</v>
      </c>
      <c r="M29" s="40" cm="1">
        <f t="array" ref="M29">IFERROR(INDEX(+Table!$U$3:$U$29,MATCH(1,IF(K29&gt;=+Table!$S$3:$S$29,IF(K29&lt;=+Table!$T$3:$T$29,1)),0)),0)</f>
        <v>0</v>
      </c>
      <c r="N29" s="37">
        <f t="shared" si="1"/>
        <v>0</v>
      </c>
      <c r="O29" s="40" cm="1">
        <f t="array" ref="O29">IFERROR(INDEX(+Table!$V$3:$V$29,MATCH(1,IF(K29&gt;=+Table!$S$3:$S$29,IF(K29&lt;=+Table!$T$3:$T$29,1)),0)),0)</f>
        <v>0</v>
      </c>
      <c r="P29" s="37">
        <f t="shared" si="2"/>
        <v>0</v>
      </c>
      <c r="S29" s="41"/>
      <c r="U29" s="43"/>
      <c r="V29" s="44"/>
    </row>
    <row r="30" spans="2:22" s="2" customFormat="1" ht="14.25" x14ac:dyDescent="0.2">
      <c r="B30" s="35">
        <v>10</v>
      </c>
      <c r="C30" s="84"/>
      <c r="D30" s="85"/>
      <c r="E30" s="86"/>
      <c r="F30" s="86"/>
      <c r="G30" s="36">
        <f t="shared" si="0"/>
        <v>0</v>
      </c>
      <c r="H30" s="37"/>
      <c r="J30" s="45">
        <v>10</v>
      </c>
      <c r="K30" s="46">
        <f t="shared" si="3"/>
        <v>0</v>
      </c>
      <c r="L30" s="47">
        <f t="shared" si="4"/>
        <v>0</v>
      </c>
      <c r="M30" s="48" cm="1">
        <f t="array" ref="M30">IFERROR(INDEX(+Table!$U$3:$U$29,MATCH(1,IF(K30&gt;=+Table!$S$3:$S$29,IF(K30&lt;=+Table!$T$3:$T$29,1)),0)),0)</f>
        <v>0</v>
      </c>
      <c r="N30" s="49">
        <f t="shared" si="1"/>
        <v>0</v>
      </c>
      <c r="O30" s="50" cm="1">
        <f t="array" ref="O30">IFERROR(INDEX(+Table!$V$3:$V$29,MATCH(1,IF(K30&gt;=+Table!$S$3:$S$29,IF(K30&lt;=+Table!$T$3:$T$29,1)),0)),0)</f>
        <v>0</v>
      </c>
      <c r="P30" s="51">
        <f t="shared" si="2"/>
        <v>0</v>
      </c>
      <c r="S30" s="41"/>
      <c r="U30" s="43"/>
      <c r="V30" s="44"/>
    </row>
    <row r="31" spans="2:22" s="2" customFormat="1" ht="15.75" thickBot="1" x14ac:dyDescent="0.3">
      <c r="B31" s="52" t="s">
        <v>14</v>
      </c>
      <c r="C31" s="52"/>
      <c r="D31" s="53">
        <f>SUM(D21:D30)</f>
        <v>1500</v>
      </c>
      <c r="E31" s="54">
        <f t="shared" ref="E31:G31" si="5">SUM(E21:E30)</f>
        <v>1500</v>
      </c>
      <c r="F31" s="55">
        <f t="shared" si="5"/>
        <v>150</v>
      </c>
      <c r="G31" s="54">
        <f t="shared" si="5"/>
        <v>1350</v>
      </c>
      <c r="H31" s="56"/>
      <c r="J31" s="57" t="s">
        <v>14</v>
      </c>
      <c r="K31" s="57"/>
      <c r="L31" s="58">
        <f>SUM(L21:L30)</f>
        <v>1500</v>
      </c>
      <c r="M31" s="57"/>
      <c r="N31" s="59">
        <f>SUM(N21:N30)</f>
        <v>886.27500000000009</v>
      </c>
      <c r="O31" s="57"/>
      <c r="P31" s="59">
        <f>SUM(P21:P30)</f>
        <v>463.72499999999997</v>
      </c>
    </row>
    <row r="33" spans="2:10" ht="18.75" x14ac:dyDescent="0.25">
      <c r="J33" s="6" t="s">
        <v>79</v>
      </c>
    </row>
    <row r="34" spans="2:10" ht="20.25" x14ac:dyDescent="0.3">
      <c r="B34" s="29" t="s">
        <v>50</v>
      </c>
    </row>
    <row r="35" spans="2:10" ht="15" x14ac:dyDescent="0.25">
      <c r="B35" s="2" t="s">
        <v>74</v>
      </c>
    </row>
    <row r="36" spans="2:10" ht="15" x14ac:dyDescent="0.25">
      <c r="B36" s="2" t="s">
        <v>75</v>
      </c>
    </row>
    <row r="37" spans="2:10" ht="14.25" x14ac:dyDescent="0.2">
      <c r="B37" s="2"/>
    </row>
    <row r="38" spans="2:10" ht="15" x14ac:dyDescent="0.25">
      <c r="B38" s="67" t="s">
        <v>13</v>
      </c>
      <c r="C38" s="67" t="s">
        <v>52</v>
      </c>
      <c r="D38" s="67" t="s">
        <v>53</v>
      </c>
      <c r="E38" s="67" t="s">
        <v>26</v>
      </c>
      <c r="F38" s="67" t="s">
        <v>11</v>
      </c>
      <c r="G38" s="67" t="s">
        <v>38</v>
      </c>
      <c r="H38" s="101" t="s">
        <v>56</v>
      </c>
      <c r="I38" s="101"/>
      <c r="J38" s="101"/>
    </row>
    <row r="39" spans="2:10" ht="15" x14ac:dyDescent="0.25">
      <c r="B39" s="31">
        <v>1</v>
      </c>
      <c r="C39" s="3" t="s">
        <v>54</v>
      </c>
      <c r="D39" s="3" t="str">
        <f>IF(P21&gt;0,"ASK","")</f>
        <v>ASK</v>
      </c>
      <c r="E39" s="38">
        <f>+K21</f>
        <v>40974</v>
      </c>
      <c r="F39" s="39">
        <f>+L21</f>
        <v>500</v>
      </c>
      <c r="G39" s="77">
        <f>+P21</f>
        <v>45.675000000000004</v>
      </c>
      <c r="H39" s="93"/>
      <c r="I39" s="93"/>
      <c r="J39" s="93"/>
    </row>
    <row r="40" spans="2:10" ht="15" x14ac:dyDescent="0.25">
      <c r="B40" s="76"/>
      <c r="C40" s="45" t="s">
        <v>55</v>
      </c>
      <c r="D40" s="45" t="str">
        <f>IF(N21&gt;0,"ABP","")</f>
        <v>ABP</v>
      </c>
      <c r="E40" s="45" t="str">
        <f>IF(N21&gt;0,"N/A","")</f>
        <v>N/A</v>
      </c>
      <c r="F40" s="45" t="str">
        <f>IF(N21&gt;0,"0.0000","")</f>
        <v>0.0000</v>
      </c>
      <c r="G40" s="78">
        <f>P21</f>
        <v>45.675000000000004</v>
      </c>
      <c r="H40" s="102" t="str">
        <f>IF(G40&gt;0,"This is a cost base adjustment journal","")</f>
        <v>This is a cost base adjustment journal</v>
      </c>
      <c r="I40" s="102"/>
      <c r="J40" s="102"/>
    </row>
    <row r="41" spans="2:10" ht="15" x14ac:dyDescent="0.25">
      <c r="B41" s="68">
        <v>2</v>
      </c>
      <c r="C41" s="69" t="s">
        <v>54</v>
      </c>
      <c r="D41" s="69" t="str">
        <f>IF(P22&gt;0,"ASK","")</f>
        <v>ASK</v>
      </c>
      <c r="E41" s="70">
        <f>+K22</f>
        <v>45141</v>
      </c>
      <c r="F41" s="71">
        <f>+L22</f>
        <v>1000</v>
      </c>
      <c r="G41" s="72">
        <f>+P22</f>
        <v>418.04999999999995</v>
      </c>
      <c r="H41" s="103"/>
      <c r="I41" s="103"/>
      <c r="J41" s="103"/>
    </row>
    <row r="42" spans="2:10" ht="15" x14ac:dyDescent="0.25">
      <c r="B42" s="73"/>
      <c r="C42" s="74" t="s">
        <v>55</v>
      </c>
      <c r="D42" s="74" t="str">
        <f>IF(N22&gt;0,"ABP","")</f>
        <v>ABP</v>
      </c>
      <c r="E42" s="74" t="str">
        <f>IF(N22&gt;0,"N/A","")</f>
        <v>N/A</v>
      </c>
      <c r="F42" s="74" t="str">
        <f>IF(N22&gt;0,"0.0000","")</f>
        <v>0.0000</v>
      </c>
      <c r="G42" s="75">
        <f>P22</f>
        <v>418.04999999999995</v>
      </c>
      <c r="H42" s="104" t="str">
        <f>IF(G42&gt;0,"This is a cost base adjustment journal","")</f>
        <v>This is a cost base adjustment journal</v>
      </c>
      <c r="I42" s="104"/>
      <c r="J42" s="104"/>
    </row>
    <row r="43" spans="2:10" ht="15" x14ac:dyDescent="0.25">
      <c r="B43" s="31">
        <v>3</v>
      </c>
      <c r="C43" s="3" t="s">
        <v>54</v>
      </c>
      <c r="D43" s="3" t="str">
        <f>IF(P23&gt;0,"ASK","")</f>
        <v/>
      </c>
      <c r="E43" s="38">
        <f>+K23</f>
        <v>0</v>
      </c>
      <c r="F43" s="39">
        <f>+L23</f>
        <v>0</v>
      </c>
      <c r="G43" s="77">
        <f>+P23</f>
        <v>0</v>
      </c>
      <c r="H43" s="93"/>
      <c r="I43" s="93"/>
      <c r="J43" s="93"/>
    </row>
    <row r="44" spans="2:10" ht="15" x14ac:dyDescent="0.25">
      <c r="B44" s="73"/>
      <c r="C44" s="74" t="s">
        <v>55</v>
      </c>
      <c r="D44" s="74" t="str">
        <f>IF(N23&gt;0,"ABP","")</f>
        <v/>
      </c>
      <c r="E44" s="74" t="str">
        <f>IF(N23&gt;0,"N/A","")</f>
        <v/>
      </c>
      <c r="F44" s="74" t="str">
        <f>IF(N23&gt;0,"0.0000","")</f>
        <v/>
      </c>
      <c r="G44" s="78">
        <f>P23</f>
        <v>0</v>
      </c>
      <c r="H44" s="102" t="str">
        <f>IF(G44&gt;0,"This is a cost base adjustment journal","")</f>
        <v/>
      </c>
      <c r="I44" s="102"/>
      <c r="J44" s="102"/>
    </row>
    <row r="45" spans="2:10" ht="15" x14ac:dyDescent="0.25">
      <c r="B45" s="31">
        <v>4</v>
      </c>
      <c r="C45" s="3" t="s">
        <v>54</v>
      </c>
      <c r="D45" s="3" t="str">
        <f>IF(P24&gt;0,"ASK","")</f>
        <v/>
      </c>
      <c r="E45" s="38">
        <f>+K24</f>
        <v>0</v>
      </c>
      <c r="F45" s="39">
        <f>+L24</f>
        <v>0</v>
      </c>
      <c r="G45" s="72">
        <f>+P24</f>
        <v>0</v>
      </c>
      <c r="H45" s="103"/>
      <c r="I45" s="103"/>
      <c r="J45" s="103"/>
    </row>
    <row r="46" spans="2:10" ht="15" x14ac:dyDescent="0.25">
      <c r="B46" s="76"/>
      <c r="C46" s="45" t="s">
        <v>55</v>
      </c>
      <c r="D46" s="45" t="str">
        <f>IF(N24&gt;0,"ABP","")</f>
        <v/>
      </c>
      <c r="E46" s="45" t="str">
        <f>IF(N24&gt;0,"N/A","")</f>
        <v/>
      </c>
      <c r="F46" s="45" t="str">
        <f>IF(N24&gt;0,"0.0000","")</f>
        <v/>
      </c>
      <c r="G46" s="75">
        <f>P24</f>
        <v>0</v>
      </c>
      <c r="H46" s="104" t="str">
        <f>IF(G46&gt;0,"This is a cost base adjustment journal","")</f>
        <v/>
      </c>
      <c r="I46" s="104"/>
      <c r="J46" s="104"/>
    </row>
    <row r="47" spans="2:10" ht="15" x14ac:dyDescent="0.25">
      <c r="B47" s="68">
        <v>5</v>
      </c>
      <c r="C47" s="69" t="s">
        <v>54</v>
      </c>
      <c r="D47" s="69" t="str">
        <f>IF(P25&gt;0,"ASK","")</f>
        <v/>
      </c>
      <c r="E47" s="70">
        <f>+K25</f>
        <v>0</v>
      </c>
      <c r="F47" s="71">
        <f>+L25</f>
        <v>0</v>
      </c>
      <c r="G47" s="77">
        <f>+P25</f>
        <v>0</v>
      </c>
      <c r="H47" s="93"/>
      <c r="I47" s="93"/>
      <c r="J47" s="93"/>
    </row>
    <row r="48" spans="2:10" ht="15" x14ac:dyDescent="0.25">
      <c r="B48" s="73"/>
      <c r="C48" s="74" t="s">
        <v>55</v>
      </c>
      <c r="D48" s="74" t="str">
        <f>IF(N25&gt;0,"ABP","")</f>
        <v/>
      </c>
      <c r="E48" s="74" t="str">
        <f>IF(N25&gt;0,"N/A","")</f>
        <v/>
      </c>
      <c r="F48" s="74" t="str">
        <f>IF(N25&gt;0,"0.0000","")</f>
        <v/>
      </c>
      <c r="G48" s="78">
        <f>P25</f>
        <v>0</v>
      </c>
      <c r="H48" s="102" t="str">
        <f>IF(G48&gt;0,"This is a cost base adjustment journal","")</f>
        <v/>
      </c>
      <c r="I48" s="102"/>
      <c r="J48" s="102"/>
    </row>
    <row r="49" spans="2:10" ht="15" x14ac:dyDescent="0.25">
      <c r="B49" s="31">
        <v>6</v>
      </c>
      <c r="C49" s="3" t="s">
        <v>54</v>
      </c>
      <c r="D49" s="3" t="str">
        <f>IF(P26&gt;0,"ASK","")</f>
        <v/>
      </c>
      <c r="E49" s="38">
        <f>+K26</f>
        <v>0</v>
      </c>
      <c r="F49" s="39">
        <f>+L26</f>
        <v>0</v>
      </c>
      <c r="G49" s="72">
        <f>+P26</f>
        <v>0</v>
      </c>
      <c r="H49" s="103"/>
      <c r="I49" s="103"/>
      <c r="J49" s="103"/>
    </row>
    <row r="50" spans="2:10" ht="15" x14ac:dyDescent="0.25">
      <c r="B50" s="76"/>
      <c r="C50" s="45" t="s">
        <v>55</v>
      </c>
      <c r="D50" s="45" t="str">
        <f>IF(N26&gt;0,"ABP","")</f>
        <v/>
      </c>
      <c r="E50" s="45" t="str">
        <f>IF(N26&gt;0,"N/A","")</f>
        <v/>
      </c>
      <c r="F50" s="45" t="str">
        <f>IF(N26&gt;0,"0.0000","")</f>
        <v/>
      </c>
      <c r="G50" s="75">
        <f>P26</f>
        <v>0</v>
      </c>
      <c r="H50" s="104" t="str">
        <f>IF(G50&gt;0,"This is a cost base adjustment journal","")</f>
        <v/>
      </c>
      <c r="I50" s="104"/>
      <c r="J50" s="104"/>
    </row>
    <row r="51" spans="2:10" ht="15" x14ac:dyDescent="0.25">
      <c r="B51" s="68">
        <v>7</v>
      </c>
      <c r="C51" s="69" t="s">
        <v>54</v>
      </c>
      <c r="D51" s="69" t="str">
        <f>IF(P27&gt;0,"ASK","")</f>
        <v/>
      </c>
      <c r="E51" s="70">
        <f>+K27</f>
        <v>0</v>
      </c>
      <c r="F51" s="71">
        <f>+L27</f>
        <v>0</v>
      </c>
      <c r="G51" s="77">
        <f>+P27</f>
        <v>0</v>
      </c>
      <c r="H51" s="93"/>
      <c r="I51" s="93"/>
      <c r="J51" s="93"/>
    </row>
    <row r="52" spans="2:10" ht="15" x14ac:dyDescent="0.25">
      <c r="B52" s="73"/>
      <c r="C52" s="74" t="s">
        <v>55</v>
      </c>
      <c r="D52" s="74" t="str">
        <f>IF(N27&gt;0,"ABP","")</f>
        <v/>
      </c>
      <c r="E52" s="74" t="str">
        <f>IF(N27&gt;0,"N/A","")</f>
        <v/>
      </c>
      <c r="F52" s="74" t="str">
        <f>IF(N27&gt;0,"0.0000","")</f>
        <v/>
      </c>
      <c r="G52" s="78">
        <f>P27</f>
        <v>0</v>
      </c>
      <c r="H52" s="102" t="str">
        <f>IF(G52&gt;0,"This is a cost base adjustment journal","")</f>
        <v/>
      </c>
      <c r="I52" s="102"/>
      <c r="J52" s="102"/>
    </row>
    <row r="53" spans="2:10" ht="15" x14ac:dyDescent="0.25">
      <c r="B53" s="31">
        <v>8</v>
      </c>
      <c r="C53" s="3" t="s">
        <v>54</v>
      </c>
      <c r="D53" s="3" t="str">
        <f>IF(P28&gt;0,"ASK","")</f>
        <v/>
      </c>
      <c r="E53" s="38">
        <f>+K28</f>
        <v>0</v>
      </c>
      <c r="F53" s="39">
        <f>+L28</f>
        <v>0</v>
      </c>
      <c r="G53" s="72">
        <f>+P28</f>
        <v>0</v>
      </c>
      <c r="H53" s="103"/>
      <c r="I53" s="103"/>
      <c r="J53" s="103"/>
    </row>
    <row r="54" spans="2:10" ht="15" x14ac:dyDescent="0.25">
      <c r="B54" s="76"/>
      <c r="C54" s="45" t="s">
        <v>55</v>
      </c>
      <c r="D54" s="45" t="str">
        <f>IF(N28&gt;0,"ABP","")</f>
        <v/>
      </c>
      <c r="E54" s="45" t="str">
        <f>IF(N28&gt;0,"N/A","")</f>
        <v/>
      </c>
      <c r="F54" s="45" t="str">
        <f>IF(N28&gt;0,"0.0000","")</f>
        <v/>
      </c>
      <c r="G54" s="75">
        <f>P28</f>
        <v>0</v>
      </c>
      <c r="H54" s="104" t="str">
        <f>IF(G54&gt;0,"This is a cost base adjustment journal","")</f>
        <v/>
      </c>
      <c r="I54" s="104"/>
      <c r="J54" s="104"/>
    </row>
    <row r="55" spans="2:10" ht="15" x14ac:dyDescent="0.25">
      <c r="B55" s="68">
        <v>9</v>
      </c>
      <c r="C55" s="69" t="s">
        <v>54</v>
      </c>
      <c r="D55" s="69" t="str">
        <f>IF(P29&gt;0,"ASK","")</f>
        <v/>
      </c>
      <c r="E55" s="70">
        <f>+K29</f>
        <v>0</v>
      </c>
      <c r="F55" s="71">
        <f>+L29</f>
        <v>0</v>
      </c>
      <c r="G55" s="77">
        <f>+P29</f>
        <v>0</v>
      </c>
      <c r="H55" s="93"/>
      <c r="I55" s="93"/>
      <c r="J55" s="93"/>
    </row>
    <row r="56" spans="2:10" ht="15" x14ac:dyDescent="0.25">
      <c r="B56" s="73"/>
      <c r="C56" s="74" t="s">
        <v>55</v>
      </c>
      <c r="D56" s="74" t="str">
        <f>IF(N29&gt;0,"ABP","")</f>
        <v/>
      </c>
      <c r="E56" s="74" t="str">
        <f>IF(N29&gt;0,"N/A","")</f>
        <v/>
      </c>
      <c r="F56" s="74" t="str">
        <f>IF(N29&gt;0,"0.0000","")</f>
        <v/>
      </c>
      <c r="G56" s="78">
        <f>P29</f>
        <v>0</v>
      </c>
      <c r="H56" s="102" t="str">
        <f>IF(G56&gt;0,"This is a cost base adjustment journal","")</f>
        <v/>
      </c>
      <c r="I56" s="102"/>
      <c r="J56" s="102"/>
    </row>
    <row r="57" spans="2:10" ht="15" x14ac:dyDescent="0.25">
      <c r="B57" s="68">
        <v>10</v>
      </c>
      <c r="C57" s="69" t="s">
        <v>54</v>
      </c>
      <c r="D57" s="69" t="str">
        <f>IF(P30&gt;0,"ASK","")</f>
        <v/>
      </c>
      <c r="E57" s="70">
        <f>+K30</f>
        <v>0</v>
      </c>
      <c r="F57" s="71">
        <f>+L30</f>
        <v>0</v>
      </c>
      <c r="G57" s="72">
        <f>+P30</f>
        <v>0</v>
      </c>
      <c r="H57" s="103"/>
      <c r="I57" s="103"/>
      <c r="J57" s="103"/>
    </row>
    <row r="58" spans="2:10" ht="15" x14ac:dyDescent="0.25">
      <c r="B58" s="73"/>
      <c r="C58" s="74" t="s">
        <v>55</v>
      </c>
      <c r="D58" s="74" t="str">
        <f>IF(N30&gt;0,"ABP","")</f>
        <v/>
      </c>
      <c r="E58" s="74" t="str">
        <f>IF(N30&gt;0,"N/A","")</f>
        <v/>
      </c>
      <c r="F58" s="74" t="str">
        <f>IF(N30&gt;0,"0.0000","")</f>
        <v/>
      </c>
      <c r="G58" s="75">
        <f>P30</f>
        <v>0</v>
      </c>
      <c r="H58" s="104" t="str">
        <f>IF(G58&gt;0,"This is a cost base adjustment journal","")</f>
        <v/>
      </c>
      <c r="I58" s="104"/>
      <c r="J58" s="104"/>
    </row>
  </sheetData>
  <sheetProtection algorithmName="SHA-512" hashValue="/ZjOuMnmC6mYLI2zEJgSELShy7K4u2EUe8dJbyznCi7kFLV7J+vQPQ74XcER/MlYvUt+DKkEFZrj0bEp1J310g==" saltValue="h577EtwnxqtRbep/OIV4UA==" spinCount="100000" sheet="1" objects="1" scenarios="1" selectLockedCells="1"/>
  <mergeCells count="32">
    <mergeCell ref="H58:J58"/>
    <mergeCell ref="H53:J53"/>
    <mergeCell ref="H54:J54"/>
    <mergeCell ref="H55:J55"/>
    <mergeCell ref="H56:J56"/>
    <mergeCell ref="H57:J57"/>
    <mergeCell ref="H48:J48"/>
    <mergeCell ref="H49:J49"/>
    <mergeCell ref="H50:J50"/>
    <mergeCell ref="H51:J51"/>
    <mergeCell ref="H52:J52"/>
    <mergeCell ref="H43:J43"/>
    <mergeCell ref="H44:J44"/>
    <mergeCell ref="H45:J45"/>
    <mergeCell ref="H46:J46"/>
    <mergeCell ref="H47:J47"/>
    <mergeCell ref="H38:J38"/>
    <mergeCell ref="H40:J40"/>
    <mergeCell ref="H39:J39"/>
    <mergeCell ref="H41:J41"/>
    <mergeCell ref="H42:J42"/>
    <mergeCell ref="M19:N19"/>
    <mergeCell ref="O19:P19"/>
    <mergeCell ref="C19:G19"/>
    <mergeCell ref="A1:P1"/>
    <mergeCell ref="B4:P4"/>
    <mergeCell ref="B3:N3"/>
    <mergeCell ref="B18:G18"/>
    <mergeCell ref="J18:P18"/>
    <mergeCell ref="B7:H7"/>
    <mergeCell ref="J7:N7"/>
    <mergeCell ref="B5:P5"/>
  </mergeCells>
  <conditionalFormatting sqref="C21:H31">
    <cfRule type="cellIs" dxfId="3" priority="2" operator="equal">
      <formula>0</formula>
    </cfRule>
  </conditionalFormatting>
  <conditionalFormatting sqref="D39:G58">
    <cfRule type="cellIs" dxfId="2" priority="1" operator="equal">
      <formula>0</formula>
    </cfRule>
  </conditionalFormatting>
  <conditionalFormatting sqref="K21:P31">
    <cfRule type="cellIs" dxfId="1" priority="3" operator="equal">
      <formula>0</formula>
    </cfRule>
  </conditionalFormatting>
  <conditionalFormatting sqref="M21:M30">
    <cfRule type="cellIs" dxfId="0" priority="4" operator="equal">
      <formula>0</formula>
    </cfRule>
  </conditionalFormatting>
  <dataValidations count="1">
    <dataValidation type="date" allowBlank="1" showInputMessage="1" showErrorMessage="1" errorTitle="Date Error" error="Incorrect date format or date is NOT between 06/03/2012 and 03/08/2023." promptTitle="Date" prompt="Enter date between 06/03/2012 and 03/08/2023." sqref="C21:C30" xr:uid="{23CDAE7F-EC32-4849-84BD-3E8BFEF34CDC}">
      <formula1>40974</formula1>
      <formula2>45141</formula2>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8DBD33-265C-45AF-96D4-C3A993B8EB81}">
  <dimension ref="A1:Y59"/>
  <sheetViews>
    <sheetView workbookViewId="0">
      <pane ySplit="2" topLeftCell="A3" activePane="bottomLeft" state="frozen"/>
      <selection pane="bottomLeft" activeCell="Y35" sqref="Y35"/>
    </sheetView>
  </sheetViews>
  <sheetFormatPr defaultRowHeight="14.25" x14ac:dyDescent="0.2"/>
  <cols>
    <col min="1" max="2" width="15.42578125" style="27" customWidth="1"/>
    <col min="3" max="3" width="17.140625" style="3" customWidth="1"/>
    <col min="4" max="4" width="29.85546875" style="3" bestFit="1" customWidth="1"/>
    <col min="5" max="5" width="20.85546875" style="3" bestFit="1" customWidth="1"/>
    <col min="6" max="6" width="29.28515625" style="3" bestFit="1" customWidth="1"/>
    <col min="7" max="7" width="30" style="3" customWidth="1"/>
    <col min="8" max="8" width="26.42578125" style="3" customWidth="1"/>
    <col min="9" max="9" width="15.42578125" style="2" customWidth="1"/>
    <col min="10" max="18" width="9.140625" style="2"/>
    <col min="19" max="19" width="11.140625" style="2" customWidth="1"/>
    <col min="20" max="20" width="12.42578125" style="2" customWidth="1"/>
    <col min="21" max="21" width="10.140625" style="2" bestFit="1" customWidth="1"/>
    <col min="22" max="22" width="12.5703125" style="2" customWidth="1"/>
    <col min="23" max="24" width="9.140625" style="2"/>
    <col min="25" max="25" width="10.140625" style="2" bestFit="1" customWidth="1"/>
    <col min="26" max="16384" width="9.140625" style="2"/>
  </cols>
  <sheetData>
    <row r="1" spans="1:25" ht="21" customHeight="1" x14ac:dyDescent="0.2">
      <c r="A1" s="106" t="s">
        <v>0</v>
      </c>
      <c r="B1" s="106"/>
      <c r="C1" s="108" t="s">
        <v>35</v>
      </c>
      <c r="D1" s="108"/>
      <c r="E1" s="108"/>
      <c r="F1" s="108"/>
      <c r="G1" s="107" t="s">
        <v>34</v>
      </c>
      <c r="H1" s="107"/>
    </row>
    <row r="2" spans="1:25" s="1" customFormat="1" ht="34.5" customHeight="1" x14ac:dyDescent="0.2">
      <c r="A2" s="24" t="s">
        <v>17</v>
      </c>
      <c r="B2" s="24" t="s">
        <v>18</v>
      </c>
      <c r="C2" s="16" t="s">
        <v>28</v>
      </c>
      <c r="D2" s="16" t="s">
        <v>29</v>
      </c>
      <c r="E2" s="16" t="s">
        <v>30</v>
      </c>
      <c r="F2" s="16" t="s">
        <v>31</v>
      </c>
      <c r="G2" s="28" t="s">
        <v>32</v>
      </c>
      <c r="H2" s="28" t="s">
        <v>33</v>
      </c>
      <c r="I2" s="7" t="s">
        <v>14</v>
      </c>
      <c r="J2" s="7"/>
      <c r="K2" s="7"/>
      <c r="L2" s="7"/>
      <c r="M2" s="7"/>
      <c r="N2" s="7"/>
      <c r="O2" s="7"/>
      <c r="P2" s="7"/>
      <c r="Q2" s="7"/>
      <c r="S2" s="88" t="s">
        <v>17</v>
      </c>
      <c r="T2" s="88" t="s">
        <v>18</v>
      </c>
      <c r="U2" s="88" t="s">
        <v>36</v>
      </c>
      <c r="V2" s="88" t="s">
        <v>37</v>
      </c>
      <c r="W2" s="88" t="s">
        <v>14</v>
      </c>
    </row>
    <row r="3" spans="1:25" s="6" customFormat="1" ht="12.75" x14ac:dyDescent="0.2">
      <c r="A3" s="25">
        <v>45474</v>
      </c>
      <c r="B3" s="25">
        <v>45657</v>
      </c>
      <c r="C3" s="4">
        <v>0.49890000000000001</v>
      </c>
      <c r="D3" s="4">
        <v>0.40029999999999999</v>
      </c>
      <c r="E3" s="4">
        <v>5.0599999999999999E-2</v>
      </c>
      <c r="F3" s="4">
        <v>5.0200000000000002E-2</v>
      </c>
      <c r="G3" s="5" t="s">
        <v>1</v>
      </c>
      <c r="H3" s="5" t="s">
        <v>1</v>
      </c>
      <c r="I3" s="14">
        <f>SUM(Table3[[#This Row],[Abacus Trust (AT)]:[Abacus Storage Property Trust (ASPT)]])</f>
        <v>1</v>
      </c>
      <c r="J3" s="14"/>
      <c r="K3" s="14"/>
      <c r="L3" s="14"/>
      <c r="M3" s="14"/>
      <c r="N3" s="14"/>
      <c r="O3" s="14"/>
      <c r="P3" s="14"/>
      <c r="Q3" s="14"/>
      <c r="S3" s="89">
        <v>45474</v>
      </c>
      <c r="T3" s="89">
        <v>45657</v>
      </c>
      <c r="U3" s="90">
        <f>SUM(Table3[[#This Row],[Abacus Trust (AT)]:[Abacus Group Projects Limited (AGPL)]])</f>
        <v>1</v>
      </c>
      <c r="V3" s="90">
        <f>SUM(Table3[[#This Row],[Abacus Storage Operations Limited (ASOL)]:[Abacus Storage Property Trust (ASPT)]])</f>
        <v>0</v>
      </c>
      <c r="W3" s="91">
        <f>+U3+V3</f>
        <v>1</v>
      </c>
      <c r="Y3" s="23"/>
    </row>
    <row r="4" spans="1:25" s="6" customFormat="1" ht="12.75" x14ac:dyDescent="0.2">
      <c r="A4" s="25">
        <v>45292</v>
      </c>
      <c r="B4" s="25">
        <v>45473</v>
      </c>
      <c r="C4" s="4">
        <v>0.52629999999999999</v>
      </c>
      <c r="D4" s="4">
        <v>0.36890000000000001</v>
      </c>
      <c r="E4" s="4">
        <v>5.4600000000000003E-2</v>
      </c>
      <c r="F4" s="4">
        <v>5.0200000000000002E-2</v>
      </c>
      <c r="G4" s="5" t="s">
        <v>1</v>
      </c>
      <c r="H4" s="5" t="s">
        <v>1</v>
      </c>
      <c r="I4" s="14">
        <f>SUM(Table3[[#This Row],[Abacus Trust (AT)]:[Abacus Storage Property Trust (ASPT)]])</f>
        <v>1</v>
      </c>
      <c r="J4" s="14"/>
      <c r="K4" s="14"/>
      <c r="L4" s="14"/>
      <c r="M4" s="14"/>
      <c r="N4" s="14"/>
      <c r="O4" s="14"/>
      <c r="P4" s="14"/>
      <c r="Q4" s="14"/>
      <c r="S4" s="89">
        <v>45292</v>
      </c>
      <c r="T4" s="89">
        <v>45473</v>
      </c>
      <c r="U4" s="90">
        <f>SUM(Table3[[#This Row],[Abacus Trust (AT)]:[Abacus Group Projects Limited (AGPL)]])</f>
        <v>1</v>
      </c>
      <c r="V4" s="90">
        <f>SUM(Table3[[#This Row],[Abacus Storage Operations Limited (ASOL)]:[Abacus Storage Property Trust (ASPT)]])</f>
        <v>0</v>
      </c>
      <c r="W4" s="91">
        <f t="shared" ref="W4:W29" si="0">+U4+V4</f>
        <v>1</v>
      </c>
    </row>
    <row r="5" spans="1:25" s="12" customFormat="1" ht="17.25" x14ac:dyDescent="0.2">
      <c r="A5" s="25">
        <v>45108</v>
      </c>
      <c r="B5" s="25" t="s">
        <v>16</v>
      </c>
      <c r="C5" s="10">
        <v>0.28960000000000002</v>
      </c>
      <c r="D5" s="10">
        <v>0.19139999999999999</v>
      </c>
      <c r="E5" s="10">
        <v>3.1899999999999998E-2</v>
      </c>
      <c r="F5" s="10">
        <v>2.2599999999999999E-2</v>
      </c>
      <c r="G5" s="10">
        <v>0.14219999999999999</v>
      </c>
      <c r="H5" s="10">
        <v>0.32229999999999998</v>
      </c>
      <c r="I5" s="14">
        <f>SUM(Table3[[#This Row],[Abacus Trust (AT)]:[Abacus Storage Property Trust (ASPT)]])</f>
        <v>1</v>
      </c>
      <c r="J5" s="14"/>
      <c r="K5" s="14"/>
      <c r="L5" s="14"/>
      <c r="M5" s="14"/>
      <c r="N5" s="14"/>
      <c r="O5" s="14"/>
      <c r="P5" s="14"/>
      <c r="Q5" s="14"/>
      <c r="S5" s="92">
        <v>45108</v>
      </c>
      <c r="T5" s="92">
        <v>45291</v>
      </c>
      <c r="U5" s="90">
        <f>SUM(Table3[[#This Row],[Abacus Trust (AT)]:[Abacus Group Projects Limited (AGPL)]])</f>
        <v>0.53549999999999998</v>
      </c>
      <c r="V5" s="90">
        <f>SUM(Table3[[#This Row],[Abacus Storage Operations Limited (ASOL)]:[Abacus Storage Property Trust (ASPT)]])</f>
        <v>0.46449999999999997</v>
      </c>
      <c r="W5" s="91">
        <f t="shared" si="0"/>
        <v>1</v>
      </c>
      <c r="Y5" s="18"/>
    </row>
    <row r="6" spans="1:25" s="6" customFormat="1" ht="12.75" x14ac:dyDescent="0.2">
      <c r="A6" s="25">
        <v>44927</v>
      </c>
      <c r="B6" s="25">
        <v>45107</v>
      </c>
      <c r="C6" s="4">
        <v>0.32400000000000001</v>
      </c>
      <c r="D6" s="4">
        <v>0.18740000000000001</v>
      </c>
      <c r="E6" s="4">
        <v>3.8300000000000001E-2</v>
      </c>
      <c r="F6" s="4">
        <v>2.3300000000000001E-2</v>
      </c>
      <c r="G6" s="4">
        <v>0.1227</v>
      </c>
      <c r="H6" s="4">
        <v>0.30430000000000001</v>
      </c>
      <c r="I6" s="14">
        <f>SUM(Table3[[#This Row],[Abacus Trust (AT)]:[Abacus Storage Property Trust (ASPT)]])</f>
        <v>1</v>
      </c>
      <c r="J6" s="14"/>
      <c r="K6" s="14"/>
      <c r="L6" s="14"/>
      <c r="M6" s="14"/>
      <c r="N6" s="14"/>
      <c r="O6" s="14"/>
      <c r="P6" s="14"/>
      <c r="Q6" s="14"/>
      <c r="S6" s="89">
        <v>44927</v>
      </c>
      <c r="T6" s="89">
        <v>45107</v>
      </c>
      <c r="U6" s="90">
        <f>SUM(Table3[[#This Row],[Abacus Trust (AT)]:[Abacus Group Projects Limited (AGPL)]])</f>
        <v>0.57300000000000006</v>
      </c>
      <c r="V6" s="90">
        <f>SUM(Table3[[#This Row],[Abacus Storage Operations Limited (ASOL)]:[Abacus Storage Property Trust (ASPT)]])</f>
        <v>0.42700000000000005</v>
      </c>
      <c r="W6" s="91">
        <f t="shared" si="0"/>
        <v>1</v>
      </c>
    </row>
    <row r="7" spans="1:25" s="6" customFormat="1" ht="12.75" x14ac:dyDescent="0.2">
      <c r="A7" s="25">
        <v>44743</v>
      </c>
      <c r="B7" s="25">
        <v>44926</v>
      </c>
      <c r="C7" s="4">
        <v>0.34720000000000001</v>
      </c>
      <c r="D7" s="4">
        <v>0.19170000000000001</v>
      </c>
      <c r="E7" s="4">
        <v>4.2799999999999998E-2</v>
      </c>
      <c r="F7" s="4">
        <v>2.4400000000000002E-2</v>
      </c>
      <c r="G7" s="4">
        <v>0.10979999999999999</v>
      </c>
      <c r="H7" s="4">
        <v>0.28410000000000002</v>
      </c>
      <c r="I7" s="14">
        <f>SUM(Table3[[#This Row],[Abacus Trust (AT)]:[Abacus Storage Property Trust (ASPT)]])</f>
        <v>1</v>
      </c>
      <c r="J7" s="14"/>
      <c r="K7" s="14"/>
      <c r="L7" s="14"/>
      <c r="M7" s="14"/>
      <c r="N7" s="14"/>
      <c r="O7" s="14"/>
      <c r="P7" s="14"/>
      <c r="Q7" s="14"/>
      <c r="S7" s="89">
        <v>44743</v>
      </c>
      <c r="T7" s="89">
        <v>44926</v>
      </c>
      <c r="U7" s="90">
        <f>SUM(Table3[[#This Row],[Abacus Trust (AT)]:[Abacus Group Projects Limited (AGPL)]])</f>
        <v>0.60609999999999997</v>
      </c>
      <c r="V7" s="90">
        <f>SUM(Table3[[#This Row],[Abacus Storage Operations Limited (ASOL)]:[Abacus Storage Property Trust (ASPT)]])</f>
        <v>0.39390000000000003</v>
      </c>
      <c r="W7" s="91">
        <f t="shared" si="0"/>
        <v>1</v>
      </c>
    </row>
    <row r="8" spans="1:25" s="6" customFormat="1" ht="12.75" x14ac:dyDescent="0.2">
      <c r="A8" s="25">
        <v>44562</v>
      </c>
      <c r="B8" s="25">
        <v>44742</v>
      </c>
      <c r="C8" s="4">
        <v>0.35270000000000001</v>
      </c>
      <c r="D8" s="4">
        <v>0.19570000000000001</v>
      </c>
      <c r="E8" s="4">
        <v>5.04E-2</v>
      </c>
      <c r="F8" s="4">
        <v>2.2800000000000001E-2</v>
      </c>
      <c r="G8" s="4">
        <v>9.5000000000000001E-2</v>
      </c>
      <c r="H8" s="4">
        <v>0.28339999999999999</v>
      </c>
      <c r="I8" s="14">
        <f>SUM(Table3[[#This Row],[Abacus Trust (AT)]:[Abacus Storage Property Trust (ASPT)]])</f>
        <v>1</v>
      </c>
      <c r="J8" s="14"/>
      <c r="K8" s="14"/>
      <c r="L8" s="14"/>
      <c r="M8" s="14"/>
      <c r="N8" s="14"/>
      <c r="O8" s="14"/>
      <c r="P8" s="14"/>
      <c r="Q8" s="14"/>
      <c r="S8" s="89">
        <v>44562</v>
      </c>
      <c r="T8" s="89">
        <v>44742</v>
      </c>
      <c r="U8" s="90">
        <f>SUM(Table3[[#This Row],[Abacus Trust (AT)]:[Abacus Group Projects Limited (AGPL)]])</f>
        <v>0.62160000000000004</v>
      </c>
      <c r="V8" s="90">
        <f>SUM(Table3[[#This Row],[Abacus Storage Operations Limited (ASOL)]:[Abacus Storage Property Trust (ASPT)]])</f>
        <v>0.37839999999999996</v>
      </c>
      <c r="W8" s="91">
        <f t="shared" si="0"/>
        <v>1</v>
      </c>
    </row>
    <row r="9" spans="1:25" s="6" customFormat="1" ht="12.75" x14ac:dyDescent="0.2">
      <c r="A9" s="25">
        <v>44378</v>
      </c>
      <c r="B9" s="25">
        <v>44561</v>
      </c>
      <c r="C9" s="4">
        <v>0.3745</v>
      </c>
      <c r="D9" s="4">
        <v>0.21340000000000001</v>
      </c>
      <c r="E9" s="4">
        <v>5.2299999999999999E-2</v>
      </c>
      <c r="F9" s="4">
        <v>2.24E-2</v>
      </c>
      <c r="G9" s="4">
        <v>8.8599999999999998E-2</v>
      </c>
      <c r="H9" s="4">
        <v>0.24879999999999999</v>
      </c>
      <c r="I9" s="14">
        <f>SUM(Table3[[#This Row],[Abacus Trust (AT)]:[Abacus Storage Property Trust (ASPT)]])</f>
        <v>1</v>
      </c>
      <c r="J9" s="14"/>
      <c r="K9" s="14"/>
      <c r="L9" s="14"/>
      <c r="M9" s="14"/>
      <c r="N9" s="14"/>
      <c r="O9" s="14"/>
      <c r="P9" s="14"/>
      <c r="Q9" s="14"/>
      <c r="S9" s="89">
        <v>44378</v>
      </c>
      <c r="T9" s="89">
        <v>44561</v>
      </c>
      <c r="U9" s="90">
        <f>SUM(Table3[[#This Row],[Abacus Trust (AT)]:[Abacus Group Projects Limited (AGPL)]])</f>
        <v>0.66259999999999997</v>
      </c>
      <c r="V9" s="90">
        <f>SUM(Table3[[#This Row],[Abacus Storage Operations Limited (ASOL)]:[Abacus Storage Property Trust (ASPT)]])</f>
        <v>0.33739999999999998</v>
      </c>
      <c r="W9" s="91">
        <f t="shared" si="0"/>
        <v>1</v>
      </c>
    </row>
    <row r="10" spans="1:25" s="6" customFormat="1" ht="12.75" x14ac:dyDescent="0.2">
      <c r="A10" s="25">
        <v>44197</v>
      </c>
      <c r="B10" s="25">
        <v>44377</v>
      </c>
      <c r="C10" s="4">
        <v>0.3982</v>
      </c>
      <c r="D10" s="4">
        <v>0.22090000000000001</v>
      </c>
      <c r="E10" s="4">
        <v>5.7500000000000002E-2</v>
      </c>
      <c r="F10" s="4">
        <v>2.12E-2</v>
      </c>
      <c r="G10" s="4">
        <v>8.0799999999999997E-2</v>
      </c>
      <c r="H10" s="4">
        <v>0.22140000000000001</v>
      </c>
      <c r="I10" s="14">
        <f>SUM(Table3[[#This Row],[Abacus Trust (AT)]:[Abacus Storage Property Trust (ASPT)]])</f>
        <v>1</v>
      </c>
      <c r="J10" s="14"/>
      <c r="K10" s="14"/>
      <c r="L10" s="14"/>
      <c r="M10" s="14"/>
      <c r="N10" s="14"/>
      <c r="O10" s="14"/>
      <c r="P10" s="14"/>
      <c r="Q10" s="14"/>
      <c r="S10" s="89">
        <v>44197</v>
      </c>
      <c r="T10" s="89">
        <v>44377</v>
      </c>
      <c r="U10" s="90">
        <f>SUM(Table3[[#This Row],[Abacus Trust (AT)]:[Abacus Group Projects Limited (AGPL)]])</f>
        <v>0.69779999999999998</v>
      </c>
      <c r="V10" s="90">
        <f>SUM(Table3[[#This Row],[Abacus Storage Operations Limited (ASOL)]:[Abacus Storage Property Trust (ASPT)]])</f>
        <v>0.30220000000000002</v>
      </c>
      <c r="W10" s="91">
        <f t="shared" si="0"/>
        <v>1</v>
      </c>
    </row>
    <row r="11" spans="1:25" s="6" customFormat="1" ht="12.75" x14ac:dyDescent="0.2">
      <c r="A11" s="25">
        <v>44013</v>
      </c>
      <c r="B11" s="25">
        <v>44196</v>
      </c>
      <c r="C11" s="4">
        <v>0.44230000000000003</v>
      </c>
      <c r="D11" s="4">
        <v>0.2301</v>
      </c>
      <c r="E11" s="4">
        <v>5.9900000000000002E-2</v>
      </c>
      <c r="F11" s="4">
        <v>1.78E-2</v>
      </c>
      <c r="G11" s="4">
        <v>5.3100000000000001E-2</v>
      </c>
      <c r="H11" s="4">
        <v>0.1968</v>
      </c>
      <c r="I11" s="14">
        <f>SUM(Table3[[#This Row],[Abacus Trust (AT)]:[Abacus Storage Property Trust (ASPT)]])</f>
        <v>1</v>
      </c>
      <c r="J11" s="14"/>
      <c r="K11" s="14"/>
      <c r="L11" s="14"/>
      <c r="M11" s="14"/>
      <c r="N11" s="14"/>
      <c r="O11" s="14"/>
      <c r="P11" s="14"/>
      <c r="Q11" s="14"/>
      <c r="S11" s="89">
        <v>44013</v>
      </c>
      <c r="T11" s="89">
        <v>44196</v>
      </c>
      <c r="U11" s="90">
        <f>SUM(Table3[[#This Row],[Abacus Trust (AT)]:[Abacus Group Projects Limited (AGPL)]])</f>
        <v>0.75009999999999999</v>
      </c>
      <c r="V11" s="90">
        <f>SUM(Table3[[#This Row],[Abacus Storage Operations Limited (ASOL)]:[Abacus Storage Property Trust (ASPT)]])</f>
        <v>0.24990000000000001</v>
      </c>
      <c r="W11" s="91">
        <f t="shared" si="0"/>
        <v>1</v>
      </c>
    </row>
    <row r="12" spans="1:25" s="6" customFormat="1" ht="12.75" x14ac:dyDescent="0.2">
      <c r="A12" s="25">
        <v>43831</v>
      </c>
      <c r="B12" s="25">
        <v>44012</v>
      </c>
      <c r="C12" s="4">
        <v>0.46350000000000002</v>
      </c>
      <c r="D12" s="4">
        <v>0.2266</v>
      </c>
      <c r="E12" s="4">
        <v>5.91E-2</v>
      </c>
      <c r="F12" s="4">
        <v>1.9300000000000001E-2</v>
      </c>
      <c r="G12" s="4">
        <v>5.0999999999999997E-2</v>
      </c>
      <c r="H12" s="4">
        <v>0.18049999999999999</v>
      </c>
      <c r="I12" s="14">
        <f>SUM(Table3[[#This Row],[Abacus Trust (AT)]:[Abacus Storage Property Trust (ASPT)]])</f>
        <v>1</v>
      </c>
      <c r="J12" s="14"/>
      <c r="K12" s="14"/>
      <c r="L12" s="14"/>
      <c r="M12" s="14"/>
      <c r="N12" s="14"/>
      <c r="O12" s="14"/>
      <c r="P12" s="14"/>
      <c r="Q12" s="14"/>
      <c r="S12" s="89">
        <v>43831</v>
      </c>
      <c r="T12" s="89">
        <v>44012</v>
      </c>
      <c r="U12" s="90">
        <f>SUM(Table3[[#This Row],[Abacus Trust (AT)]:[Abacus Group Projects Limited (AGPL)]])</f>
        <v>0.76850000000000007</v>
      </c>
      <c r="V12" s="90">
        <f>SUM(Table3[[#This Row],[Abacus Storage Operations Limited (ASOL)]:[Abacus Storage Property Trust (ASPT)]])</f>
        <v>0.23149999999999998</v>
      </c>
      <c r="W12" s="91">
        <f t="shared" si="0"/>
        <v>1</v>
      </c>
    </row>
    <row r="13" spans="1:25" s="6" customFormat="1" ht="12.75" x14ac:dyDescent="0.2">
      <c r="A13" s="25">
        <v>43647</v>
      </c>
      <c r="B13" s="25">
        <v>43830</v>
      </c>
      <c r="C13" s="4">
        <v>0.48230000000000001</v>
      </c>
      <c r="D13" s="4">
        <v>0.22109999999999999</v>
      </c>
      <c r="E13" s="4">
        <v>5.8599999999999999E-2</v>
      </c>
      <c r="F13" s="4">
        <v>1.9300000000000001E-2</v>
      </c>
      <c r="G13" s="4">
        <v>4.8500000000000001E-2</v>
      </c>
      <c r="H13" s="4">
        <v>0.17019999999999999</v>
      </c>
      <c r="I13" s="14">
        <f>SUM(Table3[[#This Row],[Abacus Trust (AT)]:[Abacus Storage Property Trust (ASPT)]])</f>
        <v>1</v>
      </c>
      <c r="J13" s="14"/>
      <c r="K13" s="14"/>
      <c r="L13" s="14"/>
      <c r="M13" s="14"/>
      <c r="N13" s="14"/>
      <c r="O13" s="14"/>
      <c r="P13" s="14"/>
      <c r="Q13" s="14"/>
      <c r="S13" s="89">
        <v>43647</v>
      </c>
      <c r="T13" s="89">
        <v>43830</v>
      </c>
      <c r="U13" s="90">
        <f>SUM(Table3[[#This Row],[Abacus Trust (AT)]:[Abacus Group Projects Limited (AGPL)]])</f>
        <v>0.78129999999999999</v>
      </c>
      <c r="V13" s="90">
        <f>SUM(Table3[[#This Row],[Abacus Storage Operations Limited (ASOL)]:[Abacus Storage Property Trust (ASPT)]])</f>
        <v>0.21870000000000001</v>
      </c>
      <c r="W13" s="91">
        <f t="shared" si="0"/>
        <v>1</v>
      </c>
    </row>
    <row r="14" spans="1:25" s="6" customFormat="1" ht="12.75" x14ac:dyDescent="0.2">
      <c r="A14" s="25">
        <v>43466</v>
      </c>
      <c r="B14" s="25">
        <v>43646</v>
      </c>
      <c r="C14" s="4">
        <v>0.50609999999999999</v>
      </c>
      <c r="D14" s="4">
        <v>0.2137</v>
      </c>
      <c r="E14" s="4">
        <v>5.7000000000000002E-2</v>
      </c>
      <c r="F14" s="4">
        <v>2.0400000000000001E-2</v>
      </c>
      <c r="G14" s="4">
        <v>4.4900000000000002E-2</v>
      </c>
      <c r="H14" s="4">
        <v>0.15790000000000001</v>
      </c>
      <c r="I14" s="14">
        <f>SUM(Table3[[#This Row],[Abacus Trust (AT)]:[Abacus Storage Property Trust (ASPT)]])</f>
        <v>1</v>
      </c>
      <c r="J14" s="14"/>
      <c r="K14" s="14"/>
      <c r="L14" s="14"/>
      <c r="M14" s="14"/>
      <c r="N14" s="14"/>
      <c r="O14" s="14"/>
      <c r="P14" s="14"/>
      <c r="Q14" s="14"/>
      <c r="S14" s="89">
        <v>43466</v>
      </c>
      <c r="T14" s="89">
        <v>43646</v>
      </c>
      <c r="U14" s="90">
        <f>SUM(Table3[[#This Row],[Abacus Trust (AT)]:[Abacus Group Projects Limited (AGPL)]])</f>
        <v>0.79720000000000002</v>
      </c>
      <c r="V14" s="90">
        <f>SUM(Table3[[#This Row],[Abacus Storage Operations Limited (ASOL)]:[Abacus Storage Property Trust (ASPT)]])</f>
        <v>0.20280000000000001</v>
      </c>
      <c r="W14" s="91">
        <f t="shared" si="0"/>
        <v>1</v>
      </c>
    </row>
    <row r="15" spans="1:25" s="6" customFormat="1" ht="12.75" x14ac:dyDescent="0.2">
      <c r="A15" s="25">
        <v>43282</v>
      </c>
      <c r="B15" s="25">
        <v>43465</v>
      </c>
      <c r="C15" s="4">
        <v>0.51459999999999995</v>
      </c>
      <c r="D15" s="4">
        <v>0.21729999999999999</v>
      </c>
      <c r="E15" s="4">
        <v>5.8000000000000003E-2</v>
      </c>
      <c r="F15" s="4">
        <v>2.2100000000000002E-2</v>
      </c>
      <c r="G15" s="4">
        <v>4.2200000000000001E-2</v>
      </c>
      <c r="H15" s="4">
        <v>0.14580000000000001</v>
      </c>
      <c r="I15" s="14">
        <f>SUM(Table3[[#This Row],[Abacus Trust (AT)]:[Abacus Storage Property Trust (ASPT)]])</f>
        <v>1</v>
      </c>
      <c r="J15" s="14"/>
      <c r="K15" s="14"/>
      <c r="L15" s="14"/>
      <c r="M15" s="14"/>
      <c r="N15" s="14"/>
      <c r="O15" s="14"/>
      <c r="P15" s="14"/>
      <c r="Q15" s="14"/>
      <c r="S15" s="89">
        <v>43282</v>
      </c>
      <c r="T15" s="89">
        <v>43465</v>
      </c>
      <c r="U15" s="90">
        <f>SUM(Table3[[#This Row],[Abacus Trust (AT)]:[Abacus Group Projects Limited (AGPL)]])</f>
        <v>0.81200000000000006</v>
      </c>
      <c r="V15" s="90">
        <f>SUM(Table3[[#This Row],[Abacus Storage Operations Limited (ASOL)]:[Abacus Storage Property Trust (ASPT)]])</f>
        <v>0.188</v>
      </c>
      <c r="W15" s="91">
        <f t="shared" si="0"/>
        <v>1</v>
      </c>
    </row>
    <row r="16" spans="1:25" s="6" customFormat="1" ht="12.75" x14ac:dyDescent="0.2">
      <c r="A16" s="25">
        <v>43101</v>
      </c>
      <c r="B16" s="25">
        <v>43281</v>
      </c>
      <c r="C16" s="4">
        <v>0.55230000000000001</v>
      </c>
      <c r="D16" s="4">
        <v>0.19539999999999999</v>
      </c>
      <c r="E16" s="4">
        <v>5.8200000000000002E-2</v>
      </c>
      <c r="F16" s="4">
        <v>2.1000000000000001E-2</v>
      </c>
      <c r="G16" s="4">
        <v>3.6799999999999999E-2</v>
      </c>
      <c r="H16" s="4">
        <v>0.1363</v>
      </c>
      <c r="I16" s="14">
        <f>SUM(Table3[[#This Row],[Abacus Trust (AT)]:[Abacus Storage Property Trust (ASPT)]])</f>
        <v>1.0000000000000002</v>
      </c>
      <c r="J16" s="14"/>
      <c r="K16" s="14"/>
      <c r="L16" s="14"/>
      <c r="M16" s="14"/>
      <c r="N16" s="14"/>
      <c r="O16" s="14"/>
      <c r="P16" s="14"/>
      <c r="Q16" s="14"/>
      <c r="S16" s="89">
        <v>43101</v>
      </c>
      <c r="T16" s="89">
        <v>43281</v>
      </c>
      <c r="U16" s="90">
        <f>SUM(Table3[[#This Row],[Abacus Trust (AT)]:[Abacus Group Projects Limited (AGPL)]])</f>
        <v>0.82690000000000008</v>
      </c>
      <c r="V16" s="90">
        <f>SUM(Table3[[#This Row],[Abacus Storage Operations Limited (ASOL)]:[Abacus Storage Property Trust (ASPT)]])</f>
        <v>0.1731</v>
      </c>
      <c r="W16" s="91">
        <f t="shared" si="0"/>
        <v>1</v>
      </c>
    </row>
    <row r="17" spans="1:23" s="6" customFormat="1" ht="12.75" x14ac:dyDescent="0.2">
      <c r="A17" s="25">
        <v>42917</v>
      </c>
      <c r="B17" s="25">
        <v>43100</v>
      </c>
      <c r="C17" s="4">
        <v>0.55289999999999995</v>
      </c>
      <c r="D17" s="4">
        <v>0.19389999999999999</v>
      </c>
      <c r="E17" s="4">
        <v>6.4600000000000005E-2</v>
      </c>
      <c r="F17" s="4">
        <v>2.2200000000000001E-2</v>
      </c>
      <c r="G17" s="4">
        <v>3.4299999999999997E-2</v>
      </c>
      <c r="H17" s="4">
        <v>0.1321</v>
      </c>
      <c r="I17" s="14">
        <f>SUM(Table3[[#This Row],[Abacus Trust (AT)]:[Abacus Storage Property Trust (ASPT)]])</f>
        <v>0.99999999999999989</v>
      </c>
      <c r="J17" s="14"/>
      <c r="K17" s="14"/>
      <c r="L17" s="14"/>
      <c r="M17" s="14"/>
      <c r="N17" s="14"/>
      <c r="O17" s="14"/>
      <c r="P17" s="14"/>
      <c r="Q17" s="14"/>
      <c r="S17" s="89">
        <v>42917</v>
      </c>
      <c r="T17" s="89">
        <v>43100</v>
      </c>
      <c r="U17" s="90">
        <f>SUM(Table3[[#This Row],[Abacus Trust (AT)]:[Abacus Group Projects Limited (AGPL)]])</f>
        <v>0.8335999999999999</v>
      </c>
      <c r="V17" s="90">
        <f>SUM(Table3[[#This Row],[Abacus Storage Operations Limited (ASOL)]:[Abacus Storage Property Trust (ASPT)]])</f>
        <v>0.16639999999999999</v>
      </c>
      <c r="W17" s="91">
        <f t="shared" si="0"/>
        <v>0.99999999999999989</v>
      </c>
    </row>
    <row r="18" spans="1:23" s="6" customFormat="1" ht="12.75" x14ac:dyDescent="0.2">
      <c r="A18" s="25">
        <v>42736</v>
      </c>
      <c r="B18" s="25">
        <v>42916</v>
      </c>
      <c r="C18" s="4">
        <v>0.55349999999999999</v>
      </c>
      <c r="D18" s="4">
        <v>0.2077</v>
      </c>
      <c r="E18" s="4">
        <v>6.25E-2</v>
      </c>
      <c r="F18" s="4">
        <v>2.2700000000000001E-2</v>
      </c>
      <c r="G18" s="4">
        <v>3.1399999999999997E-2</v>
      </c>
      <c r="H18" s="4">
        <v>0.1222</v>
      </c>
      <c r="I18" s="14">
        <f>SUM(Table3[[#This Row],[Abacus Trust (AT)]:[Abacus Storage Property Trust (ASPT)]])</f>
        <v>1</v>
      </c>
      <c r="J18" s="14"/>
      <c r="K18" s="14"/>
      <c r="L18" s="14"/>
      <c r="M18" s="14"/>
      <c r="N18" s="14"/>
      <c r="O18" s="14"/>
      <c r="P18" s="14"/>
      <c r="Q18" s="14"/>
      <c r="S18" s="89">
        <v>42736</v>
      </c>
      <c r="T18" s="89">
        <v>42916</v>
      </c>
      <c r="U18" s="90">
        <f>SUM(Table3[[#This Row],[Abacus Trust (AT)]:[Abacus Group Projects Limited (AGPL)]])</f>
        <v>0.84640000000000004</v>
      </c>
      <c r="V18" s="90">
        <f>SUM(Table3[[#This Row],[Abacus Storage Operations Limited (ASOL)]:[Abacus Storage Property Trust (ASPT)]])</f>
        <v>0.15360000000000001</v>
      </c>
      <c r="W18" s="91">
        <f t="shared" si="0"/>
        <v>1</v>
      </c>
    </row>
    <row r="19" spans="1:23" s="6" customFormat="1" ht="12.75" x14ac:dyDescent="0.2">
      <c r="A19" s="25">
        <v>42552</v>
      </c>
      <c r="B19" s="25">
        <v>42735</v>
      </c>
      <c r="C19" s="4">
        <v>0.54139999999999999</v>
      </c>
      <c r="D19" s="4">
        <v>0.20860000000000001</v>
      </c>
      <c r="E19" s="4">
        <v>7.3200000000000001E-2</v>
      </c>
      <c r="F19" s="4">
        <v>2.23E-2</v>
      </c>
      <c r="G19" s="4">
        <v>3.0599999999999999E-2</v>
      </c>
      <c r="H19" s="4">
        <v>0.1239</v>
      </c>
      <c r="I19" s="14">
        <f>SUM(Table3[[#This Row],[Abacus Trust (AT)]:[Abacus Storage Property Trust (ASPT)]])</f>
        <v>1</v>
      </c>
      <c r="J19" s="14"/>
      <c r="K19" s="14"/>
      <c r="L19" s="14"/>
      <c r="M19" s="14"/>
      <c r="N19" s="14"/>
      <c r="O19" s="14"/>
      <c r="P19" s="14"/>
      <c r="Q19" s="14"/>
      <c r="S19" s="89">
        <v>42552</v>
      </c>
      <c r="T19" s="89">
        <v>42735</v>
      </c>
      <c r="U19" s="90">
        <f>SUM(Table3[[#This Row],[Abacus Trust (AT)]:[Abacus Group Projects Limited (AGPL)]])</f>
        <v>0.84550000000000003</v>
      </c>
      <c r="V19" s="90">
        <f>SUM(Table3[[#This Row],[Abacus Storage Operations Limited (ASOL)]:[Abacus Storage Property Trust (ASPT)]])</f>
        <v>0.1545</v>
      </c>
      <c r="W19" s="91">
        <f t="shared" si="0"/>
        <v>1</v>
      </c>
    </row>
    <row r="20" spans="1:23" s="6" customFormat="1" ht="12.75" x14ac:dyDescent="0.2">
      <c r="A20" s="25">
        <v>42370</v>
      </c>
      <c r="B20" s="25">
        <v>42551</v>
      </c>
      <c r="C20" s="4">
        <v>0.55579999999999996</v>
      </c>
      <c r="D20" s="4">
        <v>0.2099</v>
      </c>
      <c r="E20" s="4">
        <v>7.6300000000000007E-2</v>
      </c>
      <c r="F20" s="4">
        <v>2.2200000000000001E-2</v>
      </c>
      <c r="G20" s="4">
        <v>2.7699999999999999E-2</v>
      </c>
      <c r="H20" s="4">
        <v>0.1081</v>
      </c>
      <c r="I20" s="14">
        <f>SUM(Table3[[#This Row],[Abacus Trust (AT)]:[Abacus Storage Property Trust (ASPT)]])</f>
        <v>0.99999999999999989</v>
      </c>
      <c r="J20" s="14"/>
      <c r="K20" s="14"/>
      <c r="L20" s="14"/>
      <c r="M20" s="14"/>
      <c r="N20" s="14"/>
      <c r="O20" s="14"/>
      <c r="P20" s="14"/>
      <c r="Q20" s="14"/>
      <c r="S20" s="89">
        <v>42370</v>
      </c>
      <c r="T20" s="89">
        <v>42551</v>
      </c>
      <c r="U20" s="90">
        <f>SUM(Table3[[#This Row],[Abacus Trust (AT)]:[Abacus Group Projects Limited (AGPL)]])</f>
        <v>0.86419999999999997</v>
      </c>
      <c r="V20" s="90">
        <f>SUM(Table3[[#This Row],[Abacus Storage Operations Limited (ASOL)]:[Abacus Storage Property Trust (ASPT)]])</f>
        <v>0.1358</v>
      </c>
      <c r="W20" s="91">
        <f t="shared" si="0"/>
        <v>1</v>
      </c>
    </row>
    <row r="21" spans="1:23" s="6" customFormat="1" ht="12.75" x14ac:dyDescent="0.2">
      <c r="A21" s="25">
        <v>42186</v>
      </c>
      <c r="B21" s="25">
        <v>42369</v>
      </c>
      <c r="C21" s="4">
        <v>0.54069999999999996</v>
      </c>
      <c r="D21" s="4">
        <v>0.22559999999999999</v>
      </c>
      <c r="E21" s="4">
        <v>8.1500000000000003E-2</v>
      </c>
      <c r="F21" s="4">
        <v>2.07E-2</v>
      </c>
      <c r="G21" s="4">
        <v>2.52E-2</v>
      </c>
      <c r="H21" s="4">
        <v>0.10630000000000001</v>
      </c>
      <c r="I21" s="14">
        <f>SUM(Table3[[#This Row],[Abacus Trust (AT)]:[Abacus Storage Property Trust (ASPT)]])</f>
        <v>1</v>
      </c>
      <c r="J21" s="14"/>
      <c r="K21" s="14"/>
      <c r="L21" s="14"/>
      <c r="M21" s="14"/>
      <c r="N21" s="14"/>
      <c r="O21" s="14"/>
      <c r="P21" s="14"/>
      <c r="Q21" s="14"/>
      <c r="S21" s="89">
        <v>42186</v>
      </c>
      <c r="T21" s="89">
        <v>42369</v>
      </c>
      <c r="U21" s="90">
        <f>SUM(Table3[[#This Row],[Abacus Trust (AT)]:[Abacus Group Projects Limited (AGPL)]])</f>
        <v>0.86850000000000005</v>
      </c>
      <c r="V21" s="90">
        <f>SUM(Table3[[#This Row],[Abacus Storage Operations Limited (ASOL)]:[Abacus Storage Property Trust (ASPT)]])</f>
        <v>0.13150000000000001</v>
      </c>
      <c r="W21" s="91">
        <f t="shared" si="0"/>
        <v>1</v>
      </c>
    </row>
    <row r="22" spans="1:23" s="6" customFormat="1" ht="12.75" x14ac:dyDescent="0.2">
      <c r="A22" s="25">
        <v>42005</v>
      </c>
      <c r="B22" s="25">
        <v>42185</v>
      </c>
      <c r="C22" s="4">
        <v>0.54779999999999995</v>
      </c>
      <c r="D22" s="4">
        <v>0.22500000000000001</v>
      </c>
      <c r="E22" s="4">
        <v>8.2000000000000003E-2</v>
      </c>
      <c r="F22" s="4">
        <v>0.02</v>
      </c>
      <c r="G22" s="4">
        <v>2.35E-2</v>
      </c>
      <c r="H22" s="4">
        <v>0.1017</v>
      </c>
      <c r="I22" s="14">
        <f>SUM(Table3[[#This Row],[Abacus Trust (AT)]:[Abacus Storage Property Trust (ASPT)]])</f>
        <v>0.99999999999999989</v>
      </c>
      <c r="J22" s="14"/>
      <c r="K22" s="14"/>
      <c r="L22" s="14"/>
      <c r="M22" s="14"/>
      <c r="N22" s="14"/>
      <c r="O22" s="14"/>
      <c r="P22" s="14"/>
      <c r="Q22" s="14"/>
      <c r="S22" s="89">
        <v>42005</v>
      </c>
      <c r="T22" s="89">
        <v>42185</v>
      </c>
      <c r="U22" s="90">
        <f>SUM(Table3[[#This Row],[Abacus Trust (AT)]:[Abacus Group Projects Limited (AGPL)]])</f>
        <v>0.87479999999999991</v>
      </c>
      <c r="V22" s="90">
        <f>SUM(Table3[[#This Row],[Abacus Storage Operations Limited (ASOL)]:[Abacus Storage Property Trust (ASPT)]])</f>
        <v>0.12520000000000001</v>
      </c>
      <c r="W22" s="91">
        <f t="shared" si="0"/>
        <v>0.99999999999999989</v>
      </c>
    </row>
    <row r="23" spans="1:23" s="6" customFormat="1" ht="12.75" x14ac:dyDescent="0.2">
      <c r="A23" s="25">
        <v>41821</v>
      </c>
      <c r="B23" s="25">
        <v>42004</v>
      </c>
      <c r="C23" s="4">
        <v>0.54390000000000005</v>
      </c>
      <c r="D23" s="4">
        <v>0.2319</v>
      </c>
      <c r="E23" s="4">
        <v>8.6800000000000002E-2</v>
      </c>
      <c r="F23" s="4">
        <v>1.9300000000000001E-2</v>
      </c>
      <c r="G23" s="4">
        <v>2.1399999999999999E-2</v>
      </c>
      <c r="H23" s="4">
        <v>9.6699999999999994E-2</v>
      </c>
      <c r="I23" s="14">
        <f>SUM(Table3[[#This Row],[Abacus Trust (AT)]:[Abacus Storage Property Trust (ASPT)]])</f>
        <v>1</v>
      </c>
      <c r="J23" s="14"/>
      <c r="K23" s="14"/>
      <c r="L23" s="14"/>
      <c r="M23" s="14"/>
      <c r="N23" s="14"/>
      <c r="O23" s="14"/>
      <c r="P23" s="14"/>
      <c r="Q23" s="14"/>
      <c r="S23" s="89">
        <v>41821</v>
      </c>
      <c r="T23" s="89">
        <v>42004</v>
      </c>
      <c r="U23" s="90">
        <f>SUM(Table3[[#This Row],[Abacus Trust (AT)]:[Abacus Group Projects Limited (AGPL)]])</f>
        <v>0.88190000000000002</v>
      </c>
      <c r="V23" s="90">
        <f>SUM(Table3[[#This Row],[Abacus Storage Operations Limited (ASOL)]:[Abacus Storage Property Trust (ASPT)]])</f>
        <v>0.1181</v>
      </c>
      <c r="W23" s="91">
        <f t="shared" si="0"/>
        <v>1</v>
      </c>
    </row>
    <row r="24" spans="1:23" s="6" customFormat="1" ht="12.75" x14ac:dyDescent="0.2">
      <c r="A24" s="25">
        <v>41640</v>
      </c>
      <c r="B24" s="25">
        <v>41820</v>
      </c>
      <c r="C24" s="4">
        <v>0.55500000000000005</v>
      </c>
      <c r="D24" s="4">
        <v>0.22739999999999999</v>
      </c>
      <c r="E24" s="4">
        <v>8.4699999999999998E-2</v>
      </c>
      <c r="F24" s="4">
        <v>1.8200000000000001E-2</v>
      </c>
      <c r="G24" s="4">
        <v>0.02</v>
      </c>
      <c r="H24" s="4">
        <v>9.4700000000000006E-2</v>
      </c>
      <c r="I24" s="14">
        <f>SUM(Table3[[#This Row],[Abacus Trust (AT)]:[Abacus Storage Property Trust (ASPT)]])</f>
        <v>1</v>
      </c>
      <c r="J24" s="14"/>
      <c r="K24" s="14"/>
      <c r="L24" s="14"/>
      <c r="M24" s="14"/>
      <c r="N24" s="14"/>
      <c r="O24" s="14"/>
      <c r="P24" s="14"/>
      <c r="Q24" s="14"/>
      <c r="S24" s="89">
        <v>41640</v>
      </c>
      <c r="T24" s="89">
        <v>41820</v>
      </c>
      <c r="U24" s="90">
        <f>SUM(Table3[[#This Row],[Abacus Trust (AT)]:[Abacus Group Projects Limited (AGPL)]])</f>
        <v>0.88529999999999998</v>
      </c>
      <c r="V24" s="90">
        <f>SUM(Table3[[#This Row],[Abacus Storage Operations Limited (ASOL)]:[Abacus Storage Property Trust (ASPT)]])</f>
        <v>0.11470000000000001</v>
      </c>
      <c r="W24" s="91">
        <f t="shared" si="0"/>
        <v>1</v>
      </c>
    </row>
    <row r="25" spans="1:23" s="6" customFormat="1" ht="12.75" x14ac:dyDescent="0.2">
      <c r="A25" s="25">
        <v>41592</v>
      </c>
      <c r="B25" s="25">
        <v>41639</v>
      </c>
      <c r="C25" s="4">
        <v>0.53649999999999998</v>
      </c>
      <c r="D25" s="4">
        <v>0.2331</v>
      </c>
      <c r="E25" s="4">
        <v>0.1036</v>
      </c>
      <c r="F25" s="4">
        <v>1.7500000000000002E-2</v>
      </c>
      <c r="G25" s="4">
        <v>1.8800000000000001E-2</v>
      </c>
      <c r="H25" s="4">
        <v>9.0499999999999997E-2</v>
      </c>
      <c r="I25" s="14">
        <f>SUM(Table3[[#This Row],[Abacus Trust (AT)]:[Abacus Storage Property Trust (ASPT)]])</f>
        <v>1</v>
      </c>
      <c r="J25" s="14"/>
      <c r="K25" s="14"/>
      <c r="L25" s="14"/>
      <c r="M25" s="14"/>
      <c r="N25" s="14"/>
      <c r="O25" s="14"/>
      <c r="P25" s="14"/>
      <c r="Q25" s="14"/>
      <c r="S25" s="89">
        <v>41592</v>
      </c>
      <c r="T25" s="89">
        <v>41639</v>
      </c>
      <c r="U25" s="90">
        <f>SUM(Table3[[#This Row],[Abacus Trust (AT)]:[Abacus Group Projects Limited (AGPL)]])</f>
        <v>0.89069999999999994</v>
      </c>
      <c r="V25" s="90">
        <f>SUM(Table3[[#This Row],[Abacus Storage Operations Limited (ASOL)]:[Abacus Storage Property Trust (ASPT)]])</f>
        <v>0.10929999999999999</v>
      </c>
      <c r="W25" s="91">
        <f t="shared" si="0"/>
        <v>0.99999999999999989</v>
      </c>
    </row>
    <row r="26" spans="1:23" s="6" customFormat="1" ht="12.75" x14ac:dyDescent="0.2">
      <c r="A26" s="25">
        <v>41456</v>
      </c>
      <c r="B26" s="25">
        <v>41591</v>
      </c>
      <c r="C26" s="4">
        <v>0.56899999999999995</v>
      </c>
      <c r="D26" s="4">
        <v>0.13550000000000001</v>
      </c>
      <c r="E26" s="4">
        <v>0.16869999999999999</v>
      </c>
      <c r="F26" s="4">
        <v>1.7500000000000002E-2</v>
      </c>
      <c r="G26" s="4">
        <v>1.8800000000000001E-2</v>
      </c>
      <c r="H26" s="4">
        <v>9.0499999999999997E-2</v>
      </c>
      <c r="I26" s="14">
        <f>SUM(Table3[[#This Row],[Abacus Trust (AT)]:[Abacus Storage Property Trust (ASPT)]])</f>
        <v>0.99999999999999989</v>
      </c>
      <c r="J26" s="14"/>
      <c r="K26" s="14"/>
      <c r="L26" s="14"/>
      <c r="M26" s="14"/>
      <c r="N26" s="14"/>
      <c r="O26" s="14"/>
      <c r="P26" s="14"/>
      <c r="Q26" s="14"/>
      <c r="S26" s="89">
        <v>41456</v>
      </c>
      <c r="T26" s="89">
        <v>41591</v>
      </c>
      <c r="U26" s="90">
        <f>SUM(Table3[[#This Row],[Abacus Trust (AT)]:[Abacus Group Projects Limited (AGPL)]])</f>
        <v>0.89069999999999983</v>
      </c>
      <c r="V26" s="90">
        <f>SUM(Table3[[#This Row],[Abacus Storage Operations Limited (ASOL)]:[Abacus Storage Property Trust (ASPT)]])</f>
        <v>0.10929999999999999</v>
      </c>
      <c r="W26" s="91">
        <f t="shared" si="0"/>
        <v>0.99999999999999978</v>
      </c>
    </row>
    <row r="27" spans="1:23" s="6" customFormat="1" ht="12.75" x14ac:dyDescent="0.2">
      <c r="A27" s="25">
        <v>41275</v>
      </c>
      <c r="B27" s="25">
        <v>41455</v>
      </c>
      <c r="C27" s="4">
        <v>0.56240000000000001</v>
      </c>
      <c r="D27" s="4">
        <v>0.13600000000000001</v>
      </c>
      <c r="E27" s="4">
        <v>0.1807</v>
      </c>
      <c r="F27" s="4">
        <v>1.61E-2</v>
      </c>
      <c r="G27" s="4">
        <v>1.7600000000000001E-2</v>
      </c>
      <c r="H27" s="4">
        <v>8.72E-2</v>
      </c>
      <c r="I27" s="14">
        <f>SUM(Table3[[#This Row],[Abacus Trust (AT)]:[Abacus Storage Property Trust (ASPT)]])</f>
        <v>1</v>
      </c>
      <c r="J27" s="14"/>
      <c r="K27" s="14"/>
      <c r="L27" s="14"/>
      <c r="M27" s="14"/>
      <c r="N27" s="14"/>
      <c r="O27" s="14"/>
      <c r="P27" s="14"/>
      <c r="Q27" s="14"/>
      <c r="S27" s="89">
        <v>41275</v>
      </c>
      <c r="T27" s="89">
        <v>41455</v>
      </c>
      <c r="U27" s="90">
        <f>SUM(Table3[[#This Row],[Abacus Trust (AT)]:[Abacus Group Projects Limited (AGPL)]])</f>
        <v>0.8952</v>
      </c>
      <c r="V27" s="90">
        <f>SUM(Table3[[#This Row],[Abacus Storage Operations Limited (ASOL)]:[Abacus Storage Property Trust (ASPT)]])</f>
        <v>0.1048</v>
      </c>
      <c r="W27" s="91">
        <f t="shared" si="0"/>
        <v>1</v>
      </c>
    </row>
    <row r="28" spans="1:23" s="6" customFormat="1" ht="12.75" x14ac:dyDescent="0.2">
      <c r="A28" s="25">
        <v>41091</v>
      </c>
      <c r="B28" s="25">
        <v>41274</v>
      </c>
      <c r="C28" s="4">
        <v>0.57310000000000005</v>
      </c>
      <c r="D28" s="4">
        <v>0.1338</v>
      </c>
      <c r="E28" s="4">
        <v>0.1762</v>
      </c>
      <c r="F28" s="4">
        <v>1.54E-2</v>
      </c>
      <c r="G28" s="4">
        <v>1.77E-2</v>
      </c>
      <c r="H28" s="4">
        <v>8.3799999999999999E-2</v>
      </c>
      <c r="I28" s="14">
        <f>SUM(Table3[[#This Row],[Abacus Trust (AT)]:[Abacus Storage Property Trust (ASPT)]])</f>
        <v>1.0000000000000002</v>
      </c>
      <c r="J28" s="14"/>
      <c r="K28" s="14"/>
      <c r="L28" s="14"/>
      <c r="M28" s="14"/>
      <c r="N28" s="14"/>
      <c r="O28" s="14"/>
      <c r="P28" s="14"/>
      <c r="Q28" s="14"/>
      <c r="S28" s="89">
        <v>41091</v>
      </c>
      <c r="T28" s="89">
        <v>41274</v>
      </c>
      <c r="U28" s="90">
        <f>SUM(Table3[[#This Row],[Abacus Trust (AT)]:[Abacus Group Projects Limited (AGPL)]])</f>
        <v>0.89850000000000008</v>
      </c>
      <c r="V28" s="90">
        <f>SUM(Table3[[#This Row],[Abacus Storage Operations Limited (ASOL)]:[Abacus Storage Property Trust (ASPT)]])</f>
        <v>0.10150000000000001</v>
      </c>
      <c r="W28" s="91">
        <f t="shared" si="0"/>
        <v>1</v>
      </c>
    </row>
    <row r="29" spans="1:23" s="6" customFormat="1" ht="12.75" x14ac:dyDescent="0.2">
      <c r="A29" s="25">
        <v>40974</v>
      </c>
      <c r="B29" s="25">
        <v>41090</v>
      </c>
      <c r="C29" s="4">
        <v>0.56910000000000005</v>
      </c>
      <c r="D29" s="4">
        <v>0.1404</v>
      </c>
      <c r="E29" s="4">
        <v>0.1741</v>
      </c>
      <c r="F29" s="4">
        <v>1.49E-2</v>
      </c>
      <c r="G29" s="4">
        <v>1.5100000000000001E-2</v>
      </c>
      <c r="H29" s="4">
        <v>8.6400000000000005E-2</v>
      </c>
      <c r="I29" s="14">
        <f>SUM(Table3[[#This Row],[Abacus Trust (AT)]:[Abacus Storage Property Trust (ASPT)]])</f>
        <v>1</v>
      </c>
      <c r="J29" s="14"/>
      <c r="K29" s="14"/>
      <c r="L29" s="14"/>
      <c r="M29" s="14"/>
      <c r="N29" s="14"/>
      <c r="O29" s="14"/>
      <c r="P29" s="14"/>
      <c r="Q29" s="14"/>
      <c r="S29" s="89">
        <v>40974</v>
      </c>
      <c r="T29" s="89">
        <v>41090</v>
      </c>
      <c r="U29" s="90">
        <f>SUM(Table3[[#This Row],[Abacus Trust (AT)]:[Abacus Group Projects Limited (AGPL)]])</f>
        <v>0.89850000000000008</v>
      </c>
      <c r="V29" s="90">
        <f>SUM(Table3[[#This Row],[Abacus Storage Operations Limited (ASOL)]:[Abacus Storage Property Trust (ASPT)]])</f>
        <v>0.10150000000000001</v>
      </c>
      <c r="W29" s="91">
        <f t="shared" si="0"/>
        <v>1</v>
      </c>
    </row>
    <row r="30" spans="1:23" s="12" customFormat="1" ht="17.25" x14ac:dyDescent="0.2">
      <c r="A30" s="25">
        <v>40909</v>
      </c>
      <c r="B30" s="25" t="s">
        <v>19</v>
      </c>
      <c r="C30" s="10">
        <v>0.69699999999999995</v>
      </c>
      <c r="D30" s="10">
        <v>5.2999999999999999E-2</v>
      </c>
      <c r="E30" s="10">
        <v>0.24099999999999999</v>
      </c>
      <c r="F30" s="10">
        <v>8.9999999999999993E-3</v>
      </c>
      <c r="G30" s="11"/>
      <c r="H30" s="11"/>
      <c r="I30" s="14">
        <f>SUM(Table3[[#This Row],[Abacus Trust (AT)]:[Abacus Storage Property Trust (ASPT)]])</f>
        <v>1</v>
      </c>
      <c r="J30" s="14"/>
      <c r="K30" s="14"/>
      <c r="L30" s="14"/>
      <c r="M30" s="14"/>
      <c r="N30" s="14"/>
      <c r="O30" s="14"/>
      <c r="P30" s="14"/>
      <c r="Q30" s="14"/>
      <c r="S30" s="15"/>
      <c r="T30" s="15"/>
      <c r="U30" s="17"/>
      <c r="V30" s="17"/>
      <c r="W30" s="19"/>
    </row>
    <row r="31" spans="1:23" s="6" customFormat="1" ht="12.75" x14ac:dyDescent="0.2">
      <c r="A31" s="25">
        <v>40725</v>
      </c>
      <c r="B31" s="25">
        <v>40908</v>
      </c>
      <c r="C31" s="4">
        <v>0.69699999999999995</v>
      </c>
      <c r="D31" s="4">
        <v>5.2999999999999999E-2</v>
      </c>
      <c r="E31" s="4">
        <v>0.24099999999999999</v>
      </c>
      <c r="F31" s="4">
        <v>8.9999999999999993E-3</v>
      </c>
      <c r="G31" s="5"/>
      <c r="H31" s="5"/>
      <c r="I31" s="14">
        <f>SUM(Table3[[#This Row],[Abacus Trust (AT)]:[Abacus Storage Property Trust (ASPT)]])</f>
        <v>1</v>
      </c>
      <c r="J31" s="14"/>
      <c r="K31" s="14"/>
      <c r="L31" s="14"/>
      <c r="M31" s="14"/>
      <c r="N31" s="14"/>
      <c r="O31" s="14"/>
      <c r="P31" s="14"/>
      <c r="Q31" s="14"/>
      <c r="S31" s="20"/>
      <c r="T31" s="20"/>
      <c r="U31" s="17"/>
      <c r="V31" s="17"/>
      <c r="W31" s="19"/>
    </row>
    <row r="32" spans="1:23" s="6" customFormat="1" ht="12.75" x14ac:dyDescent="0.2">
      <c r="A32" s="25">
        <v>40544</v>
      </c>
      <c r="B32" s="25">
        <v>40724</v>
      </c>
      <c r="C32" s="4">
        <v>0.71509999999999996</v>
      </c>
      <c r="D32" s="4">
        <v>5.3699999999999998E-2</v>
      </c>
      <c r="E32" s="4">
        <v>0.22720000000000001</v>
      </c>
      <c r="F32" s="4">
        <v>4.0000000000000001E-3</v>
      </c>
      <c r="G32" s="5"/>
      <c r="H32" s="5"/>
      <c r="I32" s="14">
        <f>SUM(Table3[[#This Row],[Abacus Trust (AT)]:[Abacus Storage Property Trust (ASPT)]])</f>
        <v>1</v>
      </c>
      <c r="J32" s="14"/>
      <c r="K32" s="14"/>
      <c r="L32" s="14"/>
      <c r="M32" s="14"/>
      <c r="N32" s="14"/>
      <c r="O32" s="14"/>
      <c r="P32" s="14"/>
      <c r="Q32" s="14"/>
      <c r="S32" s="20"/>
      <c r="T32" s="20"/>
      <c r="U32" s="17"/>
      <c r="V32" s="17"/>
      <c r="W32" s="19"/>
    </row>
    <row r="33" spans="1:23" s="6" customFormat="1" ht="12.75" x14ac:dyDescent="0.2">
      <c r="A33" s="25">
        <v>40360</v>
      </c>
      <c r="B33" s="25">
        <v>40543</v>
      </c>
      <c r="C33" s="4">
        <v>0.74950000000000006</v>
      </c>
      <c r="D33" s="4">
        <v>5.21E-2</v>
      </c>
      <c r="E33" s="4">
        <v>0.18990000000000001</v>
      </c>
      <c r="F33" s="4">
        <v>8.5000000000000006E-3</v>
      </c>
      <c r="G33" s="5"/>
      <c r="H33" s="5"/>
      <c r="I33" s="14">
        <f>SUM(Table3[[#This Row],[Abacus Trust (AT)]:[Abacus Storage Property Trust (ASPT)]])</f>
        <v>1</v>
      </c>
      <c r="J33" s="14"/>
      <c r="K33" s="14"/>
      <c r="L33" s="14"/>
      <c r="M33" s="14"/>
      <c r="N33" s="14"/>
      <c r="O33" s="14"/>
      <c r="P33" s="14"/>
      <c r="Q33" s="14"/>
      <c r="S33" s="20"/>
      <c r="T33" s="20"/>
      <c r="U33" s="17"/>
      <c r="V33" s="17"/>
      <c r="W33" s="19"/>
    </row>
    <row r="34" spans="1:23" s="6" customFormat="1" ht="12.75" x14ac:dyDescent="0.2">
      <c r="A34" s="25">
        <v>40179</v>
      </c>
      <c r="B34" s="25">
        <v>40359</v>
      </c>
      <c r="C34" s="4">
        <v>0.75170000000000003</v>
      </c>
      <c r="D34" s="4">
        <v>4.9399999999999999E-2</v>
      </c>
      <c r="E34" s="4">
        <v>0.19040000000000001</v>
      </c>
      <c r="F34" s="4">
        <v>8.5000000000000006E-3</v>
      </c>
      <c r="G34" s="5"/>
      <c r="H34" s="5"/>
      <c r="I34" s="14">
        <f>SUM(Table3[[#This Row],[Abacus Trust (AT)]:[Abacus Storage Property Trust (ASPT)]])</f>
        <v>1</v>
      </c>
      <c r="J34" s="14"/>
      <c r="K34" s="14"/>
      <c r="L34" s="14"/>
      <c r="M34" s="14"/>
      <c r="N34" s="14"/>
      <c r="O34" s="14"/>
      <c r="P34" s="14"/>
      <c r="Q34" s="14"/>
      <c r="S34" s="20"/>
      <c r="T34" s="20"/>
      <c r="U34" s="17"/>
      <c r="V34" s="17"/>
      <c r="W34" s="19"/>
    </row>
    <row r="35" spans="1:23" s="6" customFormat="1" ht="12.75" x14ac:dyDescent="0.2">
      <c r="A35" s="25">
        <v>39995</v>
      </c>
      <c r="B35" s="25">
        <v>40178</v>
      </c>
      <c r="C35" s="4">
        <v>0.75219999999999998</v>
      </c>
      <c r="D35" s="4">
        <v>4.9299999999999997E-2</v>
      </c>
      <c r="E35" s="4">
        <v>0.19</v>
      </c>
      <c r="F35" s="4">
        <v>8.5000000000000006E-3</v>
      </c>
      <c r="G35" s="5"/>
      <c r="H35" s="5"/>
      <c r="I35" s="14">
        <f>SUM(Table3[[#This Row],[Abacus Trust (AT)]:[Abacus Storage Property Trust (ASPT)]])</f>
        <v>1</v>
      </c>
      <c r="J35" s="14"/>
      <c r="K35" s="14"/>
      <c r="L35" s="14"/>
      <c r="M35" s="14"/>
      <c r="N35" s="14"/>
      <c r="O35" s="14"/>
      <c r="P35" s="14"/>
      <c r="Q35" s="14"/>
      <c r="S35" s="20"/>
      <c r="T35" s="20"/>
      <c r="U35" s="17"/>
      <c r="V35" s="17"/>
      <c r="W35" s="19"/>
    </row>
    <row r="36" spans="1:23" s="6" customFormat="1" ht="12.75" x14ac:dyDescent="0.2">
      <c r="A36" s="25">
        <v>39814</v>
      </c>
      <c r="B36" s="25">
        <v>39994</v>
      </c>
      <c r="C36" s="4">
        <v>0.69899999999999995</v>
      </c>
      <c r="D36" s="4">
        <v>6.4000000000000001E-2</v>
      </c>
      <c r="E36" s="4">
        <v>0.23300000000000001</v>
      </c>
      <c r="F36" s="4">
        <v>4.0000000000000001E-3</v>
      </c>
      <c r="G36" s="5"/>
      <c r="H36" s="5"/>
      <c r="I36" s="14">
        <f>SUM(Table3[[#This Row],[Abacus Trust (AT)]:[Abacus Storage Property Trust (ASPT)]])</f>
        <v>0.99999999999999989</v>
      </c>
      <c r="J36" s="14"/>
      <c r="K36" s="14"/>
      <c r="L36" s="14"/>
      <c r="M36" s="14"/>
      <c r="N36" s="14"/>
      <c r="O36" s="14"/>
      <c r="P36" s="14"/>
      <c r="Q36" s="14"/>
      <c r="S36" s="20"/>
      <c r="T36" s="20"/>
      <c r="U36" s="17"/>
      <c r="V36" s="17"/>
      <c r="W36" s="19"/>
    </row>
    <row r="37" spans="1:23" s="6" customFormat="1" ht="12.75" x14ac:dyDescent="0.2">
      <c r="A37" s="25">
        <v>39630</v>
      </c>
      <c r="B37" s="25">
        <v>39813</v>
      </c>
      <c r="C37" s="4">
        <v>0.73399999999999999</v>
      </c>
      <c r="D37" s="4">
        <v>3.4000000000000002E-2</v>
      </c>
      <c r="E37" s="4">
        <v>0.19800000000000001</v>
      </c>
      <c r="F37" s="4">
        <v>3.4000000000000002E-2</v>
      </c>
      <c r="G37" s="5"/>
      <c r="H37" s="5"/>
      <c r="I37" s="14">
        <f>SUM(Table3[[#This Row],[Abacus Trust (AT)]:[Abacus Storage Property Trust (ASPT)]])</f>
        <v>1</v>
      </c>
      <c r="J37" s="14"/>
      <c r="K37" s="14"/>
      <c r="L37" s="14"/>
      <c r="M37" s="14"/>
      <c r="N37" s="14"/>
      <c r="O37" s="14"/>
      <c r="P37" s="14"/>
      <c r="Q37" s="14"/>
      <c r="S37" s="20"/>
      <c r="T37" s="20"/>
      <c r="U37" s="17"/>
      <c r="V37" s="17"/>
      <c r="W37" s="19"/>
    </row>
    <row r="38" spans="1:23" s="6" customFormat="1" ht="12.75" x14ac:dyDescent="0.2">
      <c r="A38" s="25">
        <v>39448</v>
      </c>
      <c r="B38" s="25">
        <v>39629</v>
      </c>
      <c r="C38" s="4">
        <v>0.71799999999999997</v>
      </c>
      <c r="D38" s="4">
        <v>4.8000000000000001E-2</v>
      </c>
      <c r="E38" s="4">
        <v>0.21199999999999999</v>
      </c>
      <c r="F38" s="4">
        <v>2.1999999999999999E-2</v>
      </c>
      <c r="G38" s="5"/>
      <c r="H38" s="5"/>
      <c r="I38" s="14">
        <f>SUM(Table3[[#This Row],[Abacus Trust (AT)]:[Abacus Storage Property Trust (ASPT)]])</f>
        <v>1</v>
      </c>
      <c r="J38" s="14"/>
      <c r="K38" s="14"/>
      <c r="L38" s="14"/>
      <c r="M38" s="14"/>
      <c r="N38" s="14"/>
      <c r="O38" s="14"/>
      <c r="P38" s="14"/>
      <c r="Q38" s="14"/>
      <c r="S38" s="20"/>
      <c r="T38" s="20"/>
      <c r="U38" s="17"/>
      <c r="V38" s="17"/>
      <c r="W38" s="19"/>
    </row>
    <row r="39" spans="1:23" s="6" customFormat="1" ht="12.75" x14ac:dyDescent="0.2">
      <c r="A39" s="25">
        <v>39264</v>
      </c>
      <c r="B39" s="25">
        <v>39447</v>
      </c>
      <c r="C39" s="4">
        <v>0.745</v>
      </c>
      <c r="D39" s="4">
        <v>5.7000000000000002E-2</v>
      </c>
      <c r="E39" s="4">
        <v>0.19</v>
      </c>
      <c r="F39" s="4">
        <v>8.0000000000000002E-3</v>
      </c>
      <c r="G39" s="5"/>
      <c r="H39" s="5"/>
      <c r="I39" s="14">
        <f>SUM(Table3[[#This Row],[Abacus Trust (AT)]:[Abacus Storage Property Trust (ASPT)]])</f>
        <v>1</v>
      </c>
      <c r="J39" s="14"/>
      <c r="K39" s="14"/>
      <c r="L39" s="14"/>
      <c r="M39" s="14"/>
      <c r="N39" s="14"/>
      <c r="O39" s="14"/>
      <c r="P39" s="14"/>
      <c r="Q39" s="14"/>
      <c r="S39" s="20"/>
      <c r="T39" s="20"/>
      <c r="U39" s="17"/>
      <c r="V39" s="17"/>
      <c r="W39" s="19"/>
    </row>
    <row r="40" spans="1:23" s="6" customFormat="1" ht="12.75" x14ac:dyDescent="0.2">
      <c r="A40" s="25">
        <v>39083</v>
      </c>
      <c r="B40" s="25">
        <v>39263</v>
      </c>
      <c r="C40" s="4">
        <v>0.74299999999999999</v>
      </c>
      <c r="D40" s="4">
        <v>0.06</v>
      </c>
      <c r="E40" s="4">
        <v>0.188</v>
      </c>
      <c r="F40" s="4">
        <v>8.9999999999999993E-3</v>
      </c>
      <c r="G40" s="5"/>
      <c r="H40" s="5"/>
      <c r="I40" s="14">
        <f>SUM(Table3[[#This Row],[Abacus Trust (AT)]:[Abacus Storage Property Trust (ASPT)]])</f>
        <v>0.99999999999999989</v>
      </c>
      <c r="J40" s="14"/>
      <c r="K40" s="14"/>
      <c r="L40" s="14"/>
      <c r="M40" s="14"/>
      <c r="N40" s="14"/>
      <c r="O40" s="14"/>
      <c r="P40" s="14"/>
      <c r="Q40" s="14"/>
      <c r="S40" s="20"/>
      <c r="T40" s="20"/>
      <c r="U40" s="17"/>
      <c r="V40" s="17"/>
      <c r="W40" s="19"/>
    </row>
    <row r="41" spans="1:23" s="6" customFormat="1" ht="12.75" x14ac:dyDescent="0.2">
      <c r="A41" s="25">
        <v>38899</v>
      </c>
      <c r="B41" s="25">
        <v>39082</v>
      </c>
      <c r="C41" s="4">
        <v>0.75900000000000001</v>
      </c>
      <c r="D41" s="4">
        <v>5.0999999999999997E-2</v>
      </c>
      <c r="E41" s="4">
        <v>0.18099999999999999</v>
      </c>
      <c r="F41" s="4">
        <v>8.9999999999999993E-3</v>
      </c>
      <c r="G41" s="5"/>
      <c r="H41" s="5"/>
      <c r="I41" s="14">
        <f>SUM(Table3[[#This Row],[Abacus Trust (AT)]:[Abacus Storage Property Trust (ASPT)]])</f>
        <v>1</v>
      </c>
      <c r="J41" s="14"/>
      <c r="K41" s="14"/>
      <c r="L41" s="14"/>
      <c r="M41" s="14"/>
      <c r="N41" s="14"/>
      <c r="O41" s="14"/>
      <c r="P41" s="14"/>
      <c r="Q41" s="14"/>
      <c r="S41" s="20"/>
      <c r="T41" s="20"/>
      <c r="U41" s="17"/>
      <c r="V41" s="17"/>
      <c r="W41" s="19"/>
    </row>
    <row r="42" spans="1:23" s="6" customFormat="1" ht="12.75" x14ac:dyDescent="0.2">
      <c r="A42" s="25">
        <v>38808</v>
      </c>
      <c r="B42" s="25">
        <v>38898</v>
      </c>
      <c r="C42" s="4">
        <v>0.78600000000000003</v>
      </c>
      <c r="D42" s="4">
        <v>5.7000000000000002E-2</v>
      </c>
      <c r="E42" s="4">
        <v>0.14799999999999999</v>
      </c>
      <c r="F42" s="4">
        <v>8.9999999999999993E-3</v>
      </c>
      <c r="G42" s="5"/>
      <c r="H42" s="5"/>
      <c r="I42" s="14">
        <f>SUM(Table3[[#This Row],[Abacus Trust (AT)]:[Abacus Storage Property Trust (ASPT)]])</f>
        <v>1</v>
      </c>
      <c r="J42" s="14"/>
      <c r="K42" s="14"/>
      <c r="L42" s="14"/>
      <c r="M42" s="14"/>
      <c r="N42" s="14"/>
      <c r="O42" s="14"/>
      <c r="P42" s="14"/>
      <c r="Q42" s="14"/>
      <c r="S42" s="20"/>
      <c r="T42" s="20"/>
      <c r="U42" s="17"/>
      <c r="V42" s="17"/>
      <c r="W42" s="19"/>
    </row>
    <row r="43" spans="1:23" s="12" customFormat="1" ht="17.25" x14ac:dyDescent="0.2">
      <c r="A43" s="25">
        <v>38718</v>
      </c>
      <c r="B43" s="25" t="s">
        <v>20</v>
      </c>
      <c r="C43" s="10">
        <v>0.93300000000000005</v>
      </c>
      <c r="D43" s="10">
        <v>6.7000000000000004E-2</v>
      </c>
      <c r="E43" s="11"/>
      <c r="F43" s="11"/>
      <c r="G43" s="11"/>
      <c r="H43" s="11"/>
      <c r="I43" s="14">
        <f>SUM(Table3[[#This Row],[Abacus Trust (AT)]:[Abacus Storage Property Trust (ASPT)]])</f>
        <v>1</v>
      </c>
      <c r="J43" s="14"/>
      <c r="K43" s="14"/>
      <c r="L43" s="14"/>
      <c r="M43" s="14"/>
      <c r="N43" s="14"/>
      <c r="O43" s="14"/>
      <c r="P43" s="14"/>
      <c r="Q43" s="14"/>
      <c r="S43" s="15"/>
      <c r="T43" s="15"/>
      <c r="U43" s="17"/>
      <c r="V43" s="17"/>
      <c r="W43" s="19"/>
    </row>
    <row r="44" spans="1:23" s="6" customFormat="1" ht="12.75" x14ac:dyDescent="0.2">
      <c r="A44" s="25">
        <v>38534</v>
      </c>
      <c r="B44" s="25">
        <v>38717</v>
      </c>
      <c r="C44" s="4">
        <v>0.93200000000000005</v>
      </c>
      <c r="D44" s="4">
        <v>6.8000000000000005E-2</v>
      </c>
      <c r="E44" s="5"/>
      <c r="F44" s="5"/>
      <c r="G44" s="5"/>
      <c r="H44" s="5"/>
      <c r="I44" s="14">
        <f>SUM(Table3[[#This Row],[Abacus Trust (AT)]:[Abacus Storage Property Trust (ASPT)]])</f>
        <v>1</v>
      </c>
      <c r="J44" s="14"/>
      <c r="K44" s="14"/>
      <c r="L44" s="14"/>
      <c r="M44" s="14"/>
      <c r="N44" s="14"/>
      <c r="O44" s="14"/>
      <c r="P44" s="14"/>
      <c r="Q44" s="14"/>
      <c r="S44" s="20"/>
      <c r="T44" s="20"/>
      <c r="U44" s="17"/>
      <c r="V44" s="17"/>
      <c r="W44" s="19"/>
    </row>
    <row r="45" spans="1:23" s="6" customFormat="1" ht="12.75" x14ac:dyDescent="0.2">
      <c r="A45" s="25">
        <v>38353</v>
      </c>
      <c r="B45" s="25">
        <v>38533</v>
      </c>
      <c r="C45" s="4">
        <v>0.94</v>
      </c>
      <c r="D45" s="4">
        <v>0.06</v>
      </c>
      <c r="E45" s="5"/>
      <c r="F45" s="5"/>
      <c r="G45" s="5"/>
      <c r="H45" s="5"/>
      <c r="I45" s="14">
        <f>SUM(Table3[[#This Row],[Abacus Trust (AT)]:[Abacus Storage Property Trust (ASPT)]])</f>
        <v>1</v>
      </c>
      <c r="J45" s="14"/>
      <c r="K45" s="14"/>
      <c r="L45" s="14"/>
      <c r="M45" s="14"/>
      <c r="N45" s="14"/>
      <c r="O45" s="14"/>
      <c r="P45" s="14"/>
      <c r="Q45" s="14"/>
      <c r="S45" s="20"/>
      <c r="T45" s="20"/>
      <c r="U45" s="17"/>
      <c r="V45" s="17"/>
      <c r="W45" s="19"/>
    </row>
    <row r="46" spans="1:23" s="6" customFormat="1" ht="12.75" x14ac:dyDescent="0.2">
      <c r="A46" s="25">
        <v>38169</v>
      </c>
      <c r="B46" s="25">
        <v>38352</v>
      </c>
      <c r="C46" s="4">
        <v>0.93899999999999995</v>
      </c>
      <c r="D46" s="4">
        <v>6.0999999999999999E-2</v>
      </c>
      <c r="E46" s="5"/>
      <c r="F46" s="5"/>
      <c r="G46" s="5"/>
      <c r="H46" s="5"/>
      <c r="I46" s="14">
        <f>SUM(Table3[[#This Row],[Abacus Trust (AT)]:[Abacus Storage Property Trust (ASPT)]])</f>
        <v>1</v>
      </c>
      <c r="J46" s="14"/>
      <c r="K46" s="14"/>
      <c r="L46" s="14"/>
      <c r="M46" s="14"/>
      <c r="N46" s="14"/>
      <c r="O46" s="14"/>
      <c r="P46" s="14"/>
      <c r="Q46" s="14"/>
      <c r="S46" s="20"/>
      <c r="T46" s="20"/>
      <c r="U46" s="17"/>
      <c r="V46" s="17"/>
      <c r="W46" s="19"/>
    </row>
    <row r="47" spans="1:23" s="6" customFormat="1" ht="12.75" x14ac:dyDescent="0.2">
      <c r="A47" s="25">
        <v>37987</v>
      </c>
      <c r="B47" s="25">
        <v>38168</v>
      </c>
      <c r="C47" s="4">
        <v>0.94099999999999995</v>
      </c>
      <c r="D47" s="4">
        <v>5.8999999999999997E-2</v>
      </c>
      <c r="E47" s="5"/>
      <c r="F47" s="5"/>
      <c r="G47" s="5"/>
      <c r="H47" s="5"/>
      <c r="I47" s="14">
        <f>SUM(Table3[[#This Row],[Abacus Trust (AT)]:[Abacus Storage Property Trust (ASPT)]])</f>
        <v>1</v>
      </c>
      <c r="J47" s="14"/>
      <c r="K47" s="14"/>
      <c r="L47" s="14"/>
      <c r="M47" s="14"/>
      <c r="N47" s="14"/>
      <c r="O47" s="14"/>
      <c r="P47" s="14"/>
      <c r="Q47" s="14"/>
      <c r="S47" s="20"/>
      <c r="T47" s="20"/>
      <c r="U47" s="17"/>
      <c r="V47" s="17"/>
      <c r="W47" s="19"/>
    </row>
    <row r="48" spans="1:23" s="6" customFormat="1" ht="12.75" x14ac:dyDescent="0.2">
      <c r="A48" s="25">
        <v>37803</v>
      </c>
      <c r="B48" s="25">
        <v>37986</v>
      </c>
      <c r="C48" s="4">
        <v>0.93700000000000006</v>
      </c>
      <c r="D48" s="4">
        <v>6.3E-2</v>
      </c>
      <c r="E48" s="5"/>
      <c r="F48" s="5"/>
      <c r="G48" s="5"/>
      <c r="H48" s="5"/>
      <c r="I48" s="14">
        <f>SUM(Table3[[#This Row],[Abacus Trust (AT)]:[Abacus Storage Property Trust (ASPT)]])</f>
        <v>1</v>
      </c>
      <c r="J48" s="14"/>
      <c r="K48" s="14"/>
      <c r="L48" s="14"/>
      <c r="M48" s="14"/>
      <c r="N48" s="14"/>
      <c r="O48" s="14"/>
      <c r="P48" s="14"/>
      <c r="Q48" s="14"/>
      <c r="S48" s="20"/>
      <c r="T48" s="20"/>
      <c r="U48" s="17"/>
      <c r="V48" s="17"/>
      <c r="W48" s="19"/>
    </row>
    <row r="49" spans="1:23" s="6" customFormat="1" ht="12.75" x14ac:dyDescent="0.2">
      <c r="A49" s="25">
        <v>37555</v>
      </c>
      <c r="B49" s="25">
        <v>37802</v>
      </c>
      <c r="C49" s="4">
        <v>0.94</v>
      </c>
      <c r="D49" s="4">
        <v>0.06</v>
      </c>
      <c r="E49" s="5"/>
      <c r="F49" s="5"/>
      <c r="G49" s="5"/>
      <c r="H49" s="5"/>
      <c r="I49" s="14">
        <f>SUM(Table3[[#This Row],[Abacus Trust (AT)]:[Abacus Storage Property Trust (ASPT)]])</f>
        <v>1</v>
      </c>
      <c r="J49" s="14"/>
      <c r="K49" s="14"/>
      <c r="L49" s="14"/>
      <c r="M49" s="14"/>
      <c r="N49" s="14"/>
      <c r="O49" s="14"/>
      <c r="P49" s="14"/>
      <c r="Q49" s="14"/>
      <c r="S49" s="20"/>
      <c r="T49" s="20"/>
      <c r="U49" s="17"/>
      <c r="V49" s="17"/>
      <c r="W49" s="19"/>
    </row>
    <row r="50" spans="1:23" s="12" customFormat="1" ht="17.25" x14ac:dyDescent="0.2">
      <c r="A50" s="25" t="s">
        <v>23</v>
      </c>
      <c r="B50" s="11"/>
      <c r="C50" s="10">
        <v>0.95499999999999996</v>
      </c>
      <c r="D50" s="10">
        <v>4.4999999999999998E-2</v>
      </c>
      <c r="E50" s="11"/>
      <c r="F50" s="11"/>
      <c r="G50" s="11"/>
      <c r="H50" s="11"/>
      <c r="I50" s="14">
        <f>SUM(Table3[[#This Row],[Abacus Trust (AT)]:[Abacus Storage Property Trust (ASPT)]])</f>
        <v>1</v>
      </c>
      <c r="J50" s="14"/>
      <c r="K50" s="14"/>
      <c r="L50" s="14"/>
      <c r="M50" s="14"/>
      <c r="N50" s="14"/>
      <c r="O50" s="14"/>
      <c r="P50" s="14"/>
      <c r="Q50" s="14"/>
      <c r="S50" s="15"/>
      <c r="T50" s="21"/>
      <c r="U50" s="17"/>
      <c r="V50" s="17"/>
      <c r="W50" s="19"/>
    </row>
    <row r="51" spans="1:23" s="6" customFormat="1" ht="12.75" x14ac:dyDescent="0.2">
      <c r="A51" s="25">
        <v>37492</v>
      </c>
      <c r="B51" s="25">
        <v>37553</v>
      </c>
      <c r="C51" s="4">
        <v>0.95199999999999996</v>
      </c>
      <c r="D51" s="4">
        <v>4.8000000000000001E-2</v>
      </c>
      <c r="E51" s="5"/>
      <c r="F51" s="5"/>
      <c r="G51" s="5"/>
      <c r="H51" s="5"/>
      <c r="I51" s="14">
        <f>SUM(Table3[[#This Row],[Abacus Trust (AT)]:[Abacus Storage Property Trust (ASPT)]])</f>
        <v>1</v>
      </c>
      <c r="J51" s="14"/>
      <c r="K51" s="14"/>
      <c r="L51" s="14"/>
      <c r="M51" s="14"/>
      <c r="N51" s="14"/>
      <c r="O51" s="14"/>
      <c r="P51" s="14"/>
      <c r="Q51" s="14"/>
      <c r="S51" s="20"/>
      <c r="T51" s="20"/>
      <c r="U51" s="17"/>
      <c r="V51" s="17"/>
      <c r="W51" s="19"/>
    </row>
    <row r="52" spans="1:23" s="6" customFormat="1" ht="12.75" x14ac:dyDescent="0.2">
      <c r="A52" s="26" t="s">
        <v>21</v>
      </c>
      <c r="B52" s="26"/>
      <c r="C52" s="4">
        <v>0.94799999999999995</v>
      </c>
      <c r="D52" s="4">
        <v>5.1999999999999998E-2</v>
      </c>
      <c r="E52" s="5"/>
      <c r="F52" s="5"/>
      <c r="G52" s="5"/>
      <c r="H52" s="5"/>
      <c r="I52" s="14">
        <f>SUM(Table3[[#This Row],[Abacus Trust (AT)]:[Abacus Storage Property Trust (ASPT)]])</f>
        <v>1</v>
      </c>
      <c r="J52" s="14"/>
      <c r="K52" s="14"/>
      <c r="L52" s="14"/>
      <c r="M52" s="14"/>
      <c r="N52" s="14"/>
      <c r="O52" s="14"/>
      <c r="P52" s="14"/>
      <c r="Q52" s="14"/>
      <c r="S52" s="22"/>
      <c r="T52" s="22"/>
      <c r="U52" s="17"/>
      <c r="V52" s="17"/>
      <c r="W52" s="19"/>
    </row>
    <row r="53" spans="1:23" s="12" customFormat="1" ht="17.25" x14ac:dyDescent="0.2">
      <c r="A53" s="25">
        <v>37242</v>
      </c>
      <c r="B53" s="25" t="s">
        <v>22</v>
      </c>
      <c r="C53" s="10">
        <v>0.95199999999999996</v>
      </c>
      <c r="D53" s="10">
        <v>4.8000000000000001E-2</v>
      </c>
      <c r="E53" s="13"/>
      <c r="F53" s="13"/>
      <c r="G53" s="13"/>
      <c r="H53" s="13"/>
      <c r="I53" s="14">
        <f>SUM(Table3[[#This Row],[Abacus Trust (AT)]:[Abacus Storage Property Trust (ASPT)]])</f>
        <v>1</v>
      </c>
      <c r="J53" s="14"/>
      <c r="K53" s="14"/>
      <c r="L53" s="14"/>
      <c r="M53" s="14"/>
      <c r="N53" s="14"/>
      <c r="O53" s="14"/>
      <c r="P53" s="14"/>
      <c r="Q53" s="14"/>
      <c r="S53" s="15"/>
      <c r="T53" s="15"/>
      <c r="U53" s="17"/>
      <c r="V53" s="17"/>
      <c r="W53" s="19"/>
    </row>
    <row r="55" spans="1:23" ht="34.5" customHeight="1" x14ac:dyDescent="0.2">
      <c r="A55" s="105" t="s">
        <v>6</v>
      </c>
      <c r="B55" s="105"/>
      <c r="C55" s="105"/>
      <c r="D55" s="105"/>
      <c r="E55" s="105"/>
      <c r="F55" s="105"/>
      <c r="G55" s="105"/>
      <c r="H55" s="105"/>
      <c r="I55" s="105"/>
      <c r="J55" s="9"/>
      <c r="K55" s="9"/>
      <c r="L55" s="9"/>
      <c r="M55" s="9"/>
      <c r="N55" s="9"/>
      <c r="O55" s="9"/>
      <c r="P55" s="9"/>
      <c r="Q55" s="9"/>
    </row>
    <row r="56" spans="1:23" ht="37.5" customHeight="1" x14ac:dyDescent="0.2">
      <c r="A56" s="105" t="s">
        <v>7</v>
      </c>
      <c r="B56" s="105"/>
      <c r="C56" s="105"/>
      <c r="D56" s="105"/>
      <c r="E56" s="105"/>
      <c r="F56" s="105"/>
      <c r="G56" s="105"/>
      <c r="H56" s="105"/>
      <c r="I56" s="105"/>
      <c r="J56" s="9"/>
      <c r="K56" s="9"/>
      <c r="L56" s="9"/>
      <c r="M56" s="9"/>
      <c r="N56" s="9"/>
      <c r="O56" s="9"/>
      <c r="P56" s="9"/>
      <c r="Q56" s="9"/>
    </row>
    <row r="57" spans="1:23" ht="33.75" customHeight="1" x14ac:dyDescent="0.2">
      <c r="A57" s="105" t="s">
        <v>8</v>
      </c>
      <c r="B57" s="105"/>
      <c r="C57" s="105"/>
      <c r="D57" s="105"/>
      <c r="E57" s="105"/>
      <c r="F57" s="105"/>
      <c r="G57" s="105"/>
      <c r="H57" s="105"/>
      <c r="I57" s="105"/>
      <c r="J57" s="9"/>
      <c r="K57" s="9"/>
      <c r="L57" s="9"/>
      <c r="M57" s="9"/>
      <c r="N57" s="9"/>
      <c r="O57" s="9"/>
      <c r="P57" s="9"/>
      <c r="Q57" s="9"/>
    </row>
    <row r="58" spans="1:23" ht="21.75" customHeight="1" x14ac:dyDescent="0.2">
      <c r="A58" s="105" t="s">
        <v>9</v>
      </c>
      <c r="B58" s="105"/>
      <c r="C58" s="105"/>
      <c r="D58" s="105"/>
      <c r="E58" s="105"/>
      <c r="F58" s="105"/>
      <c r="G58" s="105"/>
      <c r="H58" s="105"/>
      <c r="I58" s="105"/>
      <c r="J58" s="9"/>
      <c r="K58" s="9"/>
      <c r="L58" s="9"/>
      <c r="M58" s="9"/>
      <c r="N58" s="9"/>
      <c r="O58" s="9"/>
      <c r="P58" s="9"/>
      <c r="Q58" s="9"/>
    </row>
    <row r="59" spans="1:23" ht="23.25" customHeight="1" x14ac:dyDescent="0.2">
      <c r="A59" s="105" t="s">
        <v>10</v>
      </c>
      <c r="B59" s="105"/>
      <c r="C59" s="105"/>
      <c r="D59" s="105"/>
      <c r="E59" s="105"/>
      <c r="F59" s="105"/>
      <c r="G59" s="105"/>
      <c r="H59" s="105"/>
      <c r="I59" s="105"/>
      <c r="J59" s="9"/>
      <c r="K59" s="9"/>
      <c r="L59" s="9"/>
      <c r="M59" s="9"/>
      <c r="N59" s="9"/>
      <c r="O59" s="9"/>
      <c r="P59" s="9"/>
      <c r="Q59" s="9"/>
    </row>
  </sheetData>
  <sheetProtection algorithmName="SHA-512" hashValue="ebtvG1Fj+ZoK4h7T4h5eMPVeBvmYT6wZS3JBj7Y65R8qGBu9DpHeWerje9v0buQxBPfFPHf+Bjq+xH5mSJg0Eg==" saltValue="bKgIgVp+A6MTLKrVcfEp/g==" spinCount="100000" sheet="1" objects="1" scenarios="1"/>
  <mergeCells count="8">
    <mergeCell ref="A57:I57"/>
    <mergeCell ref="A58:I58"/>
    <mergeCell ref="A59:I59"/>
    <mergeCell ref="A1:B1"/>
    <mergeCell ref="G1:H1"/>
    <mergeCell ref="C1:F1"/>
    <mergeCell ref="A55:I55"/>
    <mergeCell ref="A56:I56"/>
  </mergeCells>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3D010-9450-496F-8F4F-E784E8E2391F}">
  <dimension ref="A2:B5"/>
  <sheetViews>
    <sheetView workbookViewId="0">
      <selection activeCell="B18" sqref="B18"/>
    </sheetView>
  </sheetViews>
  <sheetFormatPr defaultRowHeight="12.75" x14ac:dyDescent="0.2"/>
  <cols>
    <col min="1" max="1" width="42.28515625" style="6" customWidth="1"/>
    <col min="2" max="2" width="124.42578125" style="6" customWidth="1"/>
    <col min="3" max="16384" width="9.140625" style="6"/>
  </cols>
  <sheetData>
    <row r="2" spans="1:2" s="2" customFormat="1" ht="20.25" x14ac:dyDescent="0.3">
      <c r="A2" s="61" t="s">
        <v>2</v>
      </c>
    </row>
    <row r="3" spans="1:2" s="2" customFormat="1" ht="15" x14ac:dyDescent="0.25">
      <c r="A3" s="8" t="s">
        <v>5</v>
      </c>
      <c r="B3" s="8" t="s">
        <v>3</v>
      </c>
    </row>
    <row r="4" spans="1:2" s="2" customFormat="1" ht="15" x14ac:dyDescent="0.25">
      <c r="A4" s="2" t="s">
        <v>4</v>
      </c>
      <c r="B4" s="79" t="s">
        <v>70</v>
      </c>
    </row>
    <row r="5" spans="1:2" s="2" customFormat="1" ht="15" x14ac:dyDescent="0.25">
      <c r="A5" s="2" t="s">
        <v>40</v>
      </c>
      <c r="B5" s="79" t="s">
        <v>41</v>
      </c>
    </row>
  </sheetData>
  <sheetProtection algorithmName="SHA-512" hashValue="wEkfWDZM8lDKs95dnyV6Fq/NUpm8Rt8LG8xQzlp4Iw3BjdYr6MrFNBiEoaKzbcaxwXhigCaTmn084IYSTGcJqg==" saltValue="KVj5GbhCTw8fCTx9HHcGqw==" spinCount="100000" sheet="1" objects="1" scenarios="1"/>
  <hyperlinks>
    <hyperlink ref="B4" r:id="rId1" xr:uid="{10B3BA98-C287-4758-B48C-A4408143A02B}"/>
    <hyperlink ref="B5" r:id="rId2" xr:uid="{89A526CD-31F0-41F9-A837-6CE78A8901B3}"/>
  </hyperlinks>
  <pageMargins left="0.7" right="0.7" top="0.75" bottom="0.75" header="0.3" footer="0.3"/>
  <pageSetup paperSize="9"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Disclaimer</vt:lpstr>
      <vt:lpstr>Data</vt:lpstr>
      <vt:lpstr>Table</vt:lpstr>
      <vt:lpstr>Source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Support09 Tester</dc:creator>
  <cp:lastModifiedBy>Support09 Tester</cp:lastModifiedBy>
  <dcterms:created xsi:type="dcterms:W3CDTF">2024-10-02T01:41:02Z</dcterms:created>
  <dcterms:modified xsi:type="dcterms:W3CDTF">2024-10-10T12:43:20Z</dcterms:modified>
</cp:coreProperties>
</file>